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65176" yWindow="225" windowWidth="14310" windowHeight="9690" activeTab="1"/>
  </bookViews>
  <sheets>
    <sheet name="Orçamento atualizado" sheetId="1" r:id="rId1"/>
    <sheet name="Cronograma Escola Formosa" sheetId="2" r:id="rId2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\0" localSheetId="1">#REF!</definedName>
    <definedName name="\0">#REF!</definedName>
    <definedName name="_Fill" hidden="1">#REF!</definedName>
    <definedName name="AA">#REF!</definedName>
    <definedName name="_xlnm.Print_Area" localSheetId="1">'Cronograma Escola Formosa'!$A$1:$L$19</definedName>
    <definedName name="_xlnm.Print_Area" localSheetId="0">'Orçamento atualizado'!$A$1:$G$318</definedName>
    <definedName name="er">'[4]INSUMOS'!$C$14</definedName>
    <definedName name="Excel_BuiltIn__FilterDatabase_2">"$#REF!.$A$6:$G$2467"</definedName>
    <definedName name="Excel_BuiltIn__FilterDatabase_2_1">#REF!</definedName>
    <definedName name="Excel_BuiltIn_Print_Area">#REF!</definedName>
    <definedName name="Excel_BuiltIn_Print_Area_1_1_1">#REF!</definedName>
    <definedName name="Excel_BuiltIn_Print_Area_13">#REF!</definedName>
    <definedName name="Excel_BuiltIn_Print_Area_13_1">#REF!</definedName>
    <definedName name="Excel_BuiltIn_Print_Area_16">"$#REF!.$A$1:$H$233"</definedName>
    <definedName name="Excel_BuiltIn_Print_Area_17">"$#REF!.$A$1:$G$23"</definedName>
    <definedName name="Excel_BuiltIn_Print_Area_21">#REF!</definedName>
    <definedName name="Excel_BuiltIn_Print_Area_2_1">#REF!</definedName>
    <definedName name="Excel_BuiltIn_Print_Area_2_1_1">"$#REF!.$A$1:$F$2467"</definedName>
    <definedName name="Excel_BuiltIn_Print_Area_2_1_1_1_1_1_1">#REF!</definedName>
    <definedName name="Excel_BuiltIn_Print_Area_2_1_1_1_1_1_1_1">#REF!</definedName>
    <definedName name="Excel_BuiltIn_Print_Area_2_1_1_1_1_1_1_1_1">#REF!</definedName>
    <definedName name="Excel_BuiltIn_Print_Area_2_1_1_1_1_1_1_1_1_1">#REF!</definedName>
    <definedName name="Excel_BuiltIn_Print_Area_2_1_1_1_1_1_1_1_1_1_1">#REF!</definedName>
    <definedName name="Excel_BuiltIn_Print_Area_2_1_1_1_1_1_1_1_1_1_1_1">#REF!</definedName>
    <definedName name="Excel_BuiltIn_Print_Area_31">#REF!</definedName>
    <definedName name="Excel_BuiltIn_Print_Area_4">#REF!</definedName>
    <definedName name="Excel_BuiltIn_Print_Area_5">#REF!</definedName>
    <definedName name="Excel_BuiltIn_Print_Area_6">#REF!</definedName>
    <definedName name="Excel_BuiltIn_Print_Area_9">#REF!</definedName>
    <definedName name="Excel_BuiltIn_Print_Titles_10">#REF!</definedName>
    <definedName name="Excel_BuiltIn_Print_Titles_10_1">"$BLH_QUA.$A$1:$AMJ$10"</definedName>
    <definedName name="Excel_BuiltIn_Print_Titles_11">#REF!</definedName>
    <definedName name="Excel_BuiltIn_Print_Titles_11_1">"$PA_02CD.$A$1:$AMJ$9"</definedName>
    <definedName name="Excel_BuiltIn_Print_Titles_12">#REF!</definedName>
    <definedName name="Excel_BuiltIn_Print_Titles_12_1">"$PA_02SD.$A$1:$AMJ$9"</definedName>
    <definedName name="Excel_BuiltIn_Print_Titles_13">#REF!</definedName>
    <definedName name="Excel_BuiltIn_Print_Titles_13_1">"$PA_01SD.$A$1:$AMJ$9"</definedName>
    <definedName name="Excel_BuiltIn_Print_Titles_14">"$PA_01CD.$A$1:$AMJ$9"</definedName>
    <definedName name="Excel_BuiltIn_Print_Titles_21">#REF!</definedName>
    <definedName name="Excel_BuiltIn_Print_Titles_2_1">"$#REF!.$A$1:$AMJ$6"</definedName>
    <definedName name="Excel_BuiltIn_Print_Titles_3">#REF!</definedName>
    <definedName name="Excel_BuiltIn_Print_Titles_3_1">"$BLA_ADM.$A$1:$AMJ$9"</definedName>
    <definedName name="Excel_BuiltIn_Print_Titles_3_1_1">"$BLB_AU_BI.$A$1:$AMJ$1"</definedName>
    <definedName name="Excel_BuiltIn_Print_Titles_4">#REF!</definedName>
    <definedName name="Excel_BuiltIn_Print_Titles_4_1">"$BLB_AU_BI.$A$1:$AMJ$8"</definedName>
    <definedName name="Excel_BuiltIn_Print_Titles_5">#REF!</definedName>
    <definedName name="Excel_BuiltIn_Print_Titles_5_1">"$BLC_LAB.$A$1:$AMJ$8"</definedName>
    <definedName name="Excel_BuiltIn_Print_Titles_6">#REF!</definedName>
    <definedName name="Excel_BuiltIn_Print_Titles_6_1">"$BLD_PAT.$A$1:$AMJ$8"</definedName>
    <definedName name="Excel_BuiltIn_Print_Titles_7">#REF!</definedName>
    <definedName name="Excel_BuiltIn_Print_Titles_7_1">"$BLE_4SL_SAN.$A$1:$AMJ$8"</definedName>
    <definedName name="Excel_BuiltIn_Print_Titles_8">#REF!</definedName>
    <definedName name="Excel_BuiltIn_Print_Titles_8_1">"$BLF_4SL.$A$1:$AMJ$8"</definedName>
    <definedName name="Excel_BuiltIn_Print_Titles_9">#REF!</definedName>
    <definedName name="Excel_BuiltIn_Print_Titles_9_1">"$BLG_VES.$A$1:$AMJ$10"</definedName>
    <definedName name="ijol">'[4]INSUMOS'!$C$61</definedName>
    <definedName name="INS01">'[4]INSUMOS'!$C$2</definedName>
    <definedName name="INS02">'[4]INSUMOS'!$C$3</definedName>
    <definedName name="INS03">'[4]INSUMOS'!$C$4</definedName>
    <definedName name="INS03A">'[4]INSUMOS'!$C$5</definedName>
    <definedName name="INS04">'[4]INSUMOS'!$C$6</definedName>
    <definedName name="INS04A">'[4]INSUMOS'!$C$7</definedName>
    <definedName name="INS04B">'[4]INSUMOS'!$C$8</definedName>
    <definedName name="INS05">'[3]INSUMOS'!$C$12</definedName>
    <definedName name="INS05A">#REF!</definedName>
    <definedName name="INS06">'[3]INSUMOS'!$C$14</definedName>
    <definedName name="INS06B">#REF!</definedName>
    <definedName name="INS07">'[4]INSUMOS'!$C$16</definedName>
    <definedName name="INS08">'[4]INSUMOS'!$C$17</definedName>
    <definedName name="INS09">'[4]INSUMOS'!$C$18</definedName>
    <definedName name="INS10">'[4]INSUMOS'!$C$19</definedName>
    <definedName name="INS11">'[3]INSUMOS'!$C$20</definedName>
    <definedName name="INS12">#REF!</definedName>
    <definedName name="INS13">#REF!</definedName>
    <definedName name="INS14">'[4]INSUMOS'!$C$23</definedName>
    <definedName name="INS15">#REF!</definedName>
    <definedName name="INS16">'[4]INSUMOS'!$C$25</definedName>
    <definedName name="INS17">'[4]INSUMOS'!$C$26</definedName>
    <definedName name="INS17A">'[4]INSUMOS'!$C$27</definedName>
    <definedName name="INS18">#REF!</definedName>
    <definedName name="INS19">'[4]INSUMOS'!$C$29</definedName>
    <definedName name="INS20">'[4]INSUMOS'!$C$30</definedName>
    <definedName name="INS21">'[4]INSUMOS'!$C$31</definedName>
    <definedName name="INS21B">#REF!</definedName>
    <definedName name="INS21C">'[4]INSUMOS'!$C$33</definedName>
    <definedName name="INS21D">'[4]INSUMOS'!$C$34</definedName>
    <definedName name="INS21E">'[4]INSUMOS'!$C$35</definedName>
    <definedName name="INS22">'[4]INSUMOS'!$C$36</definedName>
    <definedName name="INS23">#REF!</definedName>
    <definedName name="INS24">#REF!</definedName>
    <definedName name="INS24A">'[4]INSUMOS'!$C$38</definedName>
    <definedName name="INS24AA">#REF!</definedName>
    <definedName name="INS24BB">#REF!</definedName>
    <definedName name="INS24D">'[4]INSUMOS'!$C$39</definedName>
    <definedName name="INS25">'[4]INSUMOS'!$C$42</definedName>
    <definedName name="INS26">'[4]INSUMOS'!$C$43</definedName>
    <definedName name="INS27">'[4]INSUMOS'!$C$44</definedName>
    <definedName name="INS28">'[4]INSUMOS'!$C$45</definedName>
    <definedName name="INS29">#REF!</definedName>
    <definedName name="INS30">'[4]INSUMOS'!$C$47</definedName>
    <definedName name="INS31">'[4]INSUMOS'!$C$48</definedName>
    <definedName name="INS31A">#REF!</definedName>
    <definedName name="INS31B">#REF!</definedName>
    <definedName name="INS32">#REF!</definedName>
    <definedName name="INS33">'[3]INSUMOS'!$C$52</definedName>
    <definedName name="INS34">#REF!</definedName>
    <definedName name="INS35">#REF!</definedName>
    <definedName name="INS36">#REF!</definedName>
    <definedName name="INS37">'[3]INSUMOS'!$C$56</definedName>
    <definedName name="INS38">#REF!</definedName>
    <definedName name="INS39">#REF!</definedName>
    <definedName name="INS40">#REF!</definedName>
    <definedName name="INS41">#REF!</definedName>
    <definedName name="INS42">'[3]INSUMOS'!$C$61</definedName>
    <definedName name="INS43">#REF!</definedName>
    <definedName name="INS44">#REF!</definedName>
    <definedName name="INS45">#REF!</definedName>
    <definedName name="INS46">#REF!</definedName>
    <definedName name="INS47">'[3]INSUMOS'!$C$66</definedName>
    <definedName name="INS48">#REF!</definedName>
    <definedName name="INS4C">'[4]INSUMOS'!$C$9</definedName>
    <definedName name="INS4D">#REF!</definedName>
    <definedName name="INS4E">#REF!</definedName>
    <definedName name="lui">#REF!</definedName>
    <definedName name="_xlnm.Print_Titles" localSheetId="0">'Orçamento atualizado'!$1:$11</definedName>
    <definedName name="tre3">'[4]INSUMOS'!$C$66</definedName>
    <definedName name="XXXXXXXXXXXXX">#REF!</definedName>
  </definedNames>
  <calcPr fullCalcOnLoad="1"/>
</workbook>
</file>

<file path=xl/sharedStrings.xml><?xml version="1.0" encoding="utf-8"?>
<sst xmlns="http://schemas.openxmlformats.org/spreadsheetml/2006/main" count="1003" uniqueCount="690">
  <si>
    <t>Plantio de grama tipo esmeralda</t>
  </si>
  <si>
    <t>ITEM</t>
  </si>
  <si>
    <t>DESCRIÇÃO DOS SERVIÇOS</t>
  </si>
  <si>
    <t>UN.</t>
  </si>
  <si>
    <t>QUANT.</t>
  </si>
  <si>
    <t>PR. UNIT.(R$)</t>
  </si>
  <si>
    <t>VALOR (R$)</t>
  </si>
  <si>
    <t>SERVIÇOS PRELIMINARES</t>
  </si>
  <si>
    <t>Placa de obra em chapa zincada, instalada</t>
  </si>
  <si>
    <t>m²</t>
  </si>
  <si>
    <t>6,00</t>
  </si>
  <si>
    <t>un</t>
  </si>
  <si>
    <t>1,00</t>
  </si>
  <si>
    <t>Locação de construção de edificação com gabarito de madeira</t>
  </si>
  <si>
    <t>853,20</t>
  </si>
  <si>
    <t>Ligação provisória de energia elétrica em canteiro de obra</t>
  </si>
  <si>
    <t>Subtotal item 1.0</t>
  </si>
  <si>
    <t>MOVIMENTO DE TERRAS</t>
  </si>
  <si>
    <t xml:space="preserve">2.1 </t>
  </si>
  <si>
    <t>Escavação manual, para baldrames e sapatas, em material de 1ª categoria, prof. 1,5 m</t>
  </si>
  <si>
    <t xml:space="preserve">m³ </t>
  </si>
  <si>
    <t xml:space="preserve">2.2 </t>
  </si>
  <si>
    <t xml:space="preserve">Apiloamento manual de fundo de vala </t>
  </si>
  <si>
    <t xml:space="preserve">m² </t>
  </si>
  <si>
    <t xml:space="preserve">2.3 </t>
  </si>
  <si>
    <t xml:space="preserve">Reaterro manual de valas, com compactação utilizando sêpo, s/ controle do grau de compactação </t>
  </si>
  <si>
    <t xml:space="preserve">2.4 </t>
  </si>
  <si>
    <t xml:space="preserve">Aterro interno com apiloamento com transporte em carrinho de mão </t>
  </si>
  <si>
    <t>Subtotal item 2.0</t>
  </si>
  <si>
    <t>INFRA-ESTRUTURA: FUNDAÇÕES</t>
  </si>
  <si>
    <t>SAPATAS</t>
  </si>
  <si>
    <t xml:space="preserve">3.1.1 </t>
  </si>
  <si>
    <t xml:space="preserve">3.1.2 </t>
  </si>
  <si>
    <t>Subtotal item 3.0</t>
  </si>
  <si>
    <t>SUPERESTRUTURA</t>
  </si>
  <si>
    <t>CONCRETO</t>
  </si>
  <si>
    <t>4.1.1</t>
  </si>
  <si>
    <t>m³</t>
  </si>
  <si>
    <t>4.1.2</t>
  </si>
  <si>
    <t>4.1.3</t>
  </si>
  <si>
    <t>Subtotal item 4.0</t>
  </si>
  <si>
    <t>INSTALAÇÕES HIDRO-SANITÁRIAS</t>
  </si>
  <si>
    <t>TUBO PVC SOLDÁVEL PARA ÁGUA POTÁVEL</t>
  </si>
  <si>
    <t>5.1.1</t>
  </si>
  <si>
    <t>Tubo pvc rígido soldável marrom p/ água, d = 50 mm</t>
  </si>
  <si>
    <t>m</t>
  </si>
  <si>
    <t>52,00</t>
  </si>
  <si>
    <t>5.1.2</t>
  </si>
  <si>
    <t>Tubo pvc rígido soldável marrom p/ água, d = 40 mm</t>
  </si>
  <si>
    <t>5.1.3</t>
  </si>
  <si>
    <t>Tubo pvc rígido soldável marrom p/ água, d = 32 mm</t>
  </si>
  <si>
    <t>26,00</t>
  </si>
  <si>
    <t>5.1.4</t>
  </si>
  <si>
    <t>Tubo pvc rígido soldável marrom p/ água, d = 25 mm</t>
  </si>
  <si>
    <t>85,00</t>
  </si>
  <si>
    <t>5.1.5</t>
  </si>
  <si>
    <t>Tubo pvc rígido soldável marrom p/ água, d = 20 mm</t>
  </si>
  <si>
    <t>122,00</t>
  </si>
  <si>
    <t>ADAPTADOR CURTO DE PVC PARA REGISTRO</t>
  </si>
  <si>
    <t>5.2.1</t>
  </si>
  <si>
    <t>Adaptador de pvc rígido soldável curto c/ bolsa e rosca p/ registro diâm = 50mm x 1.1/4"</t>
  </si>
  <si>
    <t>2,00</t>
  </si>
  <si>
    <t>5.2.2</t>
  </si>
  <si>
    <t>Adaptador de pvc rígido soldável curto c/ bolsa e rosca p/ registro diâm = 25mm x 3/4"</t>
  </si>
  <si>
    <t>12,00</t>
  </si>
  <si>
    <t>5.2.3</t>
  </si>
  <si>
    <t>Adaptador de pvc rígido soldável curto c/ bolsa e rosca p/ registro diâm = 20mm x 1/2"</t>
  </si>
  <si>
    <t>10,00</t>
  </si>
  <si>
    <t>REGISTRO DE GAVETA BRUTO</t>
  </si>
  <si>
    <t>5.3.1</t>
  </si>
  <si>
    <t>Registro gaveta bruto, DN 40 mm (1 1/2")</t>
  </si>
  <si>
    <t>5.3.2</t>
  </si>
  <si>
    <t>Registro gaveta bruto, DN 50 mm (2")</t>
  </si>
  <si>
    <t>5.3.3</t>
  </si>
  <si>
    <t>Registro gaveta bruto, DN 60 mm (2 1/2")</t>
  </si>
  <si>
    <t>REGISTRO DE GAVETA COM ACABAMENTO</t>
  </si>
  <si>
    <t>5.4.1</t>
  </si>
  <si>
    <t>Registro gaveta c/ canopla cromada, DN 20 mm (3/4")</t>
  </si>
  <si>
    <t>5.4.2</t>
  </si>
  <si>
    <t>Registro gaveta c/ canopla cromada, DN 25 mm (1")</t>
  </si>
  <si>
    <t>5.4.3</t>
  </si>
  <si>
    <t>Registro gaveta c/ canopla cromada, DN 32 mm (1 1/4")</t>
  </si>
  <si>
    <t>REGISTRO DE PRESSÃO COM ACABAMENTO</t>
  </si>
  <si>
    <t>5.5.1</t>
  </si>
  <si>
    <t>Registro pressão c/ canopla cromada, DN 20 mm (3/4")</t>
  </si>
  <si>
    <t>DIVERSOS - ÁGUA FRIA</t>
  </si>
  <si>
    <t>5.6.1</t>
  </si>
  <si>
    <t>5.6.2</t>
  </si>
  <si>
    <t>Colocação de hidrômetro em ligação existente, c/remanejamento p/o muro ou fachada, inclusive cavalete e caixa de proteção</t>
  </si>
  <si>
    <t>5.6.3</t>
  </si>
  <si>
    <t>Torneira de jardim, inclusive poste de proteção</t>
  </si>
  <si>
    <t>5,00</t>
  </si>
  <si>
    <t>TUBO PVC SOLDÁVEL PARA ESGOTO</t>
  </si>
  <si>
    <t>5.7.1</t>
  </si>
  <si>
    <t>Tubo pvc rígido c/ anéis, ponta e bolsa p/ esgoto secundário, d=40 mm</t>
  </si>
  <si>
    <t>24,00</t>
  </si>
  <si>
    <t>5.7.2</t>
  </si>
  <si>
    <t>Tubo pvc rígido c/ anéis, ponta e bolsa p/ esgoto secundário, d=50 mm</t>
  </si>
  <si>
    <t>50,00</t>
  </si>
  <si>
    <t>5.7.3</t>
  </si>
  <si>
    <t>Tubo pvc rígido c/ anéis, ponta e bolsa p/ esgoto primário, d=75 mm</t>
  </si>
  <si>
    <t>25,00</t>
  </si>
  <si>
    <t>5.7.4</t>
  </si>
  <si>
    <t>Tubo pvc rígido c/ anéis, ponta e bolsa p/ esgoto primário, d=100 mm</t>
  </si>
  <si>
    <t>87,00</t>
  </si>
  <si>
    <t>DIVERSOS - ESGOTO</t>
  </si>
  <si>
    <t>5.8.1</t>
  </si>
  <si>
    <t>Caixa sifonada quadrada, com três entradas e uma saida, d = 100x100x50mm, acabamento aluminio</t>
  </si>
  <si>
    <t>5.8.2</t>
  </si>
  <si>
    <t>Ralo sifonado PVC 100 mm altura regulável, saída 40 mm, c/ grelha redonda acabamento cromado</t>
  </si>
  <si>
    <t>5.8.3</t>
  </si>
  <si>
    <t>Caixa de gordura em alvenaria (90 x 90 x 120 cm)</t>
  </si>
  <si>
    <t>5.8.4</t>
  </si>
  <si>
    <t>Caixa de inspeção em alvenaria (90 x 90 x 120 cm)</t>
  </si>
  <si>
    <t>7,00</t>
  </si>
  <si>
    <t>LOUÇAS - FORNECIMENTO E INSTALAÇÃO</t>
  </si>
  <si>
    <t>5.9.1</t>
  </si>
  <si>
    <t>Bacia sanitaria convencional, inclusive assento, conjunto de fixação, anel de vedação, tubo de ligação com acabamento cromado e engate plástico</t>
  </si>
  <si>
    <t>5.9.2</t>
  </si>
  <si>
    <t>Bacia sanitaria com caixa de descarga acoplada, inclusive assento , conjunto de fixação, anel de vedação, tubo de ligação e engate plástico, conforme especificações</t>
  </si>
  <si>
    <t>3,00</t>
  </si>
  <si>
    <t>5.9.3</t>
  </si>
  <si>
    <t>Lavatório com coluna, com sifão plástico, engate plástico torneira de metal, válvula cromada, conjunto de fixação, conforme especificações</t>
  </si>
  <si>
    <t>5.9.4</t>
  </si>
  <si>
    <t>Lavatório sem coluna, com sifão plástico, engate plástico torneira de metal, válvula cromada, conjunto de fixação, conforme especificações, para PNE</t>
  </si>
  <si>
    <t>5.9.5</t>
  </si>
  <si>
    <t>Cuba de sobrepor oval, p/ instalação em bancadas, c/ sifão cromado, torneira de metal, engate plástico conforme especificações</t>
  </si>
  <si>
    <t>5.9.6</t>
  </si>
  <si>
    <t>Tanque de louça com coluna, com torneira metálica, c/ válvula de plástico e conjunto de fixação, conforme especificações</t>
  </si>
  <si>
    <t>5.9.7</t>
  </si>
  <si>
    <t>Papeleira de louça, conforme especificações</t>
  </si>
  <si>
    <t>8,00</t>
  </si>
  <si>
    <t>5.9.8</t>
  </si>
  <si>
    <t>Cabide de louça, branco, conforme especificações</t>
  </si>
  <si>
    <t>5.9.9</t>
  </si>
  <si>
    <t>Chuveiro eletrico de plastico</t>
  </si>
  <si>
    <t xml:space="preserve">5.10 </t>
  </si>
  <si>
    <t>METAIS</t>
  </si>
  <si>
    <t>5.10.1</t>
  </si>
  <si>
    <t>Torneira cromada para pia de cozinha, de mesa, com articulador, ø 1/2"</t>
  </si>
  <si>
    <t>5.10.2</t>
  </si>
  <si>
    <t>Válvula de descarga cromada</t>
  </si>
  <si>
    <t>5.10.3</t>
  </si>
  <si>
    <t>Fornecimento e instalação saboneteira de louça, conforme especificações</t>
  </si>
  <si>
    <t>9,00</t>
  </si>
  <si>
    <t>5.10.4</t>
  </si>
  <si>
    <t>Cuba inox de embutir, em bancada</t>
  </si>
  <si>
    <t>5.10.5</t>
  </si>
  <si>
    <t>Barra de apoio para deficiente em ferro galvanizado de 11/2", l = 80cm (bacia sanitária e mictório), inclusive parafusos de fixação e pintura</t>
  </si>
  <si>
    <t>5.10.6</t>
  </si>
  <si>
    <t>Subtotal item 5.0</t>
  </si>
  <si>
    <t>INSTALAÇÕES ELÉTRICAS E TELEFÔNICAS (380/20V)</t>
  </si>
  <si>
    <t>ELETRODUTO DE PVC RÍGIDO</t>
  </si>
  <si>
    <t>6.1.1</t>
  </si>
  <si>
    <t>Eletroduto de pvc rígido roscável, diâm = 40mm (1 1/4")</t>
  </si>
  <si>
    <t>900,00</t>
  </si>
  <si>
    <t>6.1.2</t>
  </si>
  <si>
    <t>Eletroduto de pvc rígido roscável, diâm = 32mm (1")</t>
  </si>
  <si>
    <t>30,00</t>
  </si>
  <si>
    <t>FIOS E CABOS</t>
  </si>
  <si>
    <t>6.2.1</t>
  </si>
  <si>
    <t>Fio isolado em pvc seção 1,5mm² - 750v / 70°c</t>
  </si>
  <si>
    <t>1.800,00</t>
  </si>
  <si>
    <t>6.2.2</t>
  </si>
  <si>
    <t>Fio isolado em pvc seção 2,5mm² - 750v / 70°c</t>
  </si>
  <si>
    <t>3.000,00</t>
  </si>
  <si>
    <t>6.2.3</t>
  </si>
  <si>
    <t>Fio isolado em pvc seção 4,0mm² - 750v / 70°c</t>
  </si>
  <si>
    <t>150,00</t>
  </si>
  <si>
    <t>6.2.4</t>
  </si>
  <si>
    <t>Fio isolado em pvc seção 6,0mm² - 750v / 70°c</t>
  </si>
  <si>
    <t>300,00</t>
  </si>
  <si>
    <t>6.2.5</t>
  </si>
  <si>
    <t>Cabo isolado em pvc seção 10,0mm² - 750v / 70°c</t>
  </si>
  <si>
    <t>6.2.6</t>
  </si>
  <si>
    <t>Cabo isolado em pvc seção 16,0mm² - 750v / 70°c</t>
  </si>
  <si>
    <t>200,00</t>
  </si>
  <si>
    <t>CABO TELEFÔNICO</t>
  </si>
  <si>
    <t>6.3.1</t>
  </si>
  <si>
    <t>Instalação de cabo telefônico CCE 50-02</t>
  </si>
  <si>
    <t>70,00</t>
  </si>
  <si>
    <t>6.3.2</t>
  </si>
  <si>
    <t>Instalação de cabo telefônico CCI 50-02</t>
  </si>
  <si>
    <t>35,00</t>
  </si>
  <si>
    <t>INTERRUPTOR</t>
  </si>
  <si>
    <t>6.4.1</t>
  </si>
  <si>
    <t>Interruptor 01 seção simples</t>
  </si>
  <si>
    <t>6.4.2</t>
  </si>
  <si>
    <t>Interruptor 02 seções simples</t>
  </si>
  <si>
    <t>11,00</t>
  </si>
  <si>
    <t>TOMADAS DE TELEFONE DE EMBUTIR</t>
  </si>
  <si>
    <t>6.5.1</t>
  </si>
  <si>
    <t>Tomada para telefone, com caixa pvc, embutida</t>
  </si>
  <si>
    <t>TOMADAS ELÉTRICAS DE EMBUTIR</t>
  </si>
  <si>
    <t>6.6.1</t>
  </si>
  <si>
    <t>Tomada de embutir para uso geral, 2p+t</t>
  </si>
  <si>
    <t>57,00</t>
  </si>
  <si>
    <t>6.6.2</t>
  </si>
  <si>
    <t>Tomada de embutir para uso geral, 2p+t, dupla</t>
  </si>
  <si>
    <t>CAIXA DE EMBUTIR DE PVC</t>
  </si>
  <si>
    <t>6.7.1</t>
  </si>
  <si>
    <t>Fornecimento e assentamento de caixa pvc 4" x 2" com tampa</t>
  </si>
  <si>
    <t>97,00</t>
  </si>
  <si>
    <t>6.7.2</t>
  </si>
  <si>
    <t>Fornecimento e assentamento de caixa pvc 4" x 4"</t>
  </si>
  <si>
    <t>6.7.3</t>
  </si>
  <si>
    <t>Fornecimento e assentamento de caixa octogonal de pvc 4" x 4"</t>
  </si>
  <si>
    <t>94,00</t>
  </si>
  <si>
    <t>QDL - BLOCO ADMINISTRATIVO - 380 / 220 VOLTS</t>
  </si>
  <si>
    <t>6.8.1</t>
  </si>
  <si>
    <t>Quadro de distribuição de embutir, com barramento, em chapa de aço, para até 12 disjuntores padrão DIN (Europeu - linha branca), exclusive disjuntores</t>
  </si>
  <si>
    <t>6.8.2</t>
  </si>
  <si>
    <t>Disjuntor termomagnetico tripolar 70 A, padrão DIN (linha branca)</t>
  </si>
  <si>
    <t>6.8.3</t>
  </si>
  <si>
    <t>Disjuntor termomagnetico monopolar 16 A, padrão DIN (linha branca)</t>
  </si>
  <si>
    <t>6.8.4</t>
  </si>
  <si>
    <t>Disjuntor termomagnetico monopolar 20 A, padrão DIN (linha branca)</t>
  </si>
  <si>
    <t>6.8.5</t>
  </si>
  <si>
    <t>Disjuntor termomagnetico tripolar 32 A, padrão DIN (linha branca)</t>
  </si>
  <si>
    <t>6.8.6</t>
  </si>
  <si>
    <t>Disjuntor termomagnetico tripolar 50 A, padrão DIN (linha branca)</t>
  </si>
  <si>
    <t>QDL - BLOCO PEDAGÁGICO - 380 / 220 VOLTS</t>
  </si>
  <si>
    <t>6.9.1</t>
  </si>
  <si>
    <t>Quadro de distribuição de embutir, com barramento, em chapa de aço, para até 12 disjuntores padrão europeu (linha branca), exclusive disjuntores</t>
  </si>
  <si>
    <t>6.9.2</t>
  </si>
  <si>
    <t>6.9.3</t>
  </si>
  <si>
    <t>6.9.4</t>
  </si>
  <si>
    <t>QDL - BLOCO DE SERVIÇO - 380 / 220 VOLTS</t>
  </si>
  <si>
    <t>6.10.1</t>
  </si>
  <si>
    <t>6.10.2</t>
  </si>
  <si>
    <t>6.10.3</t>
  </si>
  <si>
    <t>6.10.4</t>
  </si>
  <si>
    <t>6.10.5</t>
  </si>
  <si>
    <t>Disjuntor termomagnetico monopolar 25 A, padrão DIN (linha branca)</t>
  </si>
  <si>
    <t>CAIXA DE MEDIÇÃO</t>
  </si>
  <si>
    <t>6.11.1</t>
  </si>
  <si>
    <t>Quadro de medição trifásica (acima de 10 kva) com caixa em noril</t>
  </si>
  <si>
    <t>CAIXA DE PASSAGEM EM ALVENARIA</t>
  </si>
  <si>
    <t>6.12.1</t>
  </si>
  <si>
    <t>Caixa de passagem em alvenaria de tijolos maciços esp. = 0,12m, dim. int. = 0.60 x 0.60 x 0.60m</t>
  </si>
  <si>
    <t>CAIXA DE DISTRIBUIÇÃO GERAL DE TELEFONE</t>
  </si>
  <si>
    <t>6.13.1</t>
  </si>
  <si>
    <t>Distribuidor geral padrão telebrás dimensões 0,20 x 0,20 x 0,12m</t>
  </si>
  <si>
    <t>LUMINÁRIAS</t>
  </si>
  <si>
    <t>6.14.1</t>
  </si>
  <si>
    <t>Luminária fluorescente de embutir aberta 1 x 32 w, completa, conforme especificações</t>
  </si>
  <si>
    <t>6.14.2</t>
  </si>
  <si>
    <t>Luminária fluorescente de embutir aberta 2 x 32 w, completa, conforme especificações</t>
  </si>
  <si>
    <t>89,00</t>
  </si>
  <si>
    <t>SISTEMA DE PROTEÇÃO CONTRA DESCARGA ATMOSFÉRICAS</t>
  </si>
  <si>
    <t>6.15.1</t>
  </si>
  <si>
    <t>Cabo de cobre nú 35 mm2</t>
  </si>
  <si>
    <t>327,95</t>
  </si>
  <si>
    <t>6.15.2</t>
  </si>
  <si>
    <t>Conjunto Terminal aéreo, presilha e fixação</t>
  </si>
  <si>
    <t>6.15.3</t>
  </si>
  <si>
    <t>Conector e descida para pilares</t>
  </si>
  <si>
    <t>Subtotal item 6.0</t>
  </si>
  <si>
    <t>PAREDES E PAÍNES</t>
  </si>
  <si>
    <t>ALVENARIA</t>
  </si>
  <si>
    <t>7.1.1</t>
  </si>
  <si>
    <t>7.1.2</t>
  </si>
  <si>
    <t>7.1.3</t>
  </si>
  <si>
    <t>DIVISÓRIA</t>
  </si>
  <si>
    <t>7.2.1</t>
  </si>
  <si>
    <t>Divisória em granito cinza andorinha polido, e=3cm, inclusive montagem com ferragens</t>
  </si>
  <si>
    <t>IMPERMEABILIZAÇÕES</t>
  </si>
  <si>
    <t>Impermeabização de baldrame com emulsão asfáltica</t>
  </si>
  <si>
    <t>Subtotal item 7.0</t>
  </si>
  <si>
    <t>ESQUADRIAS</t>
  </si>
  <si>
    <t>MADEIRA</t>
  </si>
  <si>
    <t>8.1.1</t>
  </si>
  <si>
    <t>Porta em madeira de lei, lisa, semi-ôca, 0.70 x 2.10 m, exclusive ferragens - PM-1</t>
  </si>
  <si>
    <t>8.1.2</t>
  </si>
  <si>
    <t>Porta em madeira de lei, lisa, semi-ôca, 0.80 x 2.10 m, exclusive ferragens - PM-2</t>
  </si>
  <si>
    <t>8.1.3</t>
  </si>
  <si>
    <t>Porta em madeira de lei, lisa, semi-ôca, 0.90 x 2.10 m, exclusive ferragens - PM-3</t>
  </si>
  <si>
    <t>8.1.4</t>
  </si>
  <si>
    <t>8.1.5</t>
  </si>
  <si>
    <t>METÁLICAS</t>
  </si>
  <si>
    <t>8.2.1</t>
  </si>
  <si>
    <t>FERRAGENS PARA ESQUADRIAS DE MADEIRA</t>
  </si>
  <si>
    <t>8.3.1</t>
  </si>
  <si>
    <t>22,00</t>
  </si>
  <si>
    <t>8.3.2</t>
  </si>
  <si>
    <t>Subtotal item 8.0</t>
  </si>
  <si>
    <t>COBERTURA</t>
  </si>
  <si>
    <t>TELHAS E ESTRUTURA EM MADEIRA</t>
  </si>
  <si>
    <t>9.1.1</t>
  </si>
  <si>
    <t>Telhado em telha colonial de primeira qualidade</t>
  </si>
  <si>
    <t>9.1.2</t>
  </si>
  <si>
    <t>Cumeeira para telha canal comum, inclusive emassamento</t>
  </si>
  <si>
    <t>9.1.3</t>
  </si>
  <si>
    <t>Estrutura para telha cerâmica, em madeira de lei aparelhada</t>
  </si>
  <si>
    <t>CHAPAS</t>
  </si>
  <si>
    <t>9.2.1</t>
  </si>
  <si>
    <t>Rufo em chapa de aço, esp = 0,65mm, larg = 30,0cm</t>
  </si>
  <si>
    <t>Subtotal item 9.0</t>
  </si>
  <si>
    <t>REVESTIMENTO</t>
  </si>
  <si>
    <t>MASSA</t>
  </si>
  <si>
    <t>10.1.1</t>
  </si>
  <si>
    <t>Chapisco em parede com argamassa traço - 1:3 (cimento / areia)</t>
  </si>
  <si>
    <t>10.1.2</t>
  </si>
  <si>
    <t>Chapisco em teto com argamassa traço - 1:3 (cimento / areia)</t>
  </si>
  <si>
    <t>10.1.3</t>
  </si>
  <si>
    <t>10.1.4</t>
  </si>
  <si>
    <t>10.1.5</t>
  </si>
  <si>
    <t>ACABAMENTO</t>
  </si>
  <si>
    <t>10.2.1</t>
  </si>
  <si>
    <t>Subtotal item 10.0</t>
  </si>
  <si>
    <t>PAVIMENTAÇÃO</t>
  </si>
  <si>
    <t>CAMADA IMPERMEABILIZADORA</t>
  </si>
  <si>
    <t>11.1.1</t>
  </si>
  <si>
    <t>11.2.1</t>
  </si>
  <si>
    <t>CALÇADA EM CONCRETO</t>
  </si>
  <si>
    <t>11.3.1</t>
  </si>
  <si>
    <t>Subtotal item 11.0</t>
  </si>
  <si>
    <t>SOLEIRA</t>
  </si>
  <si>
    <t>12.1.1</t>
  </si>
  <si>
    <t>RODAPÉ</t>
  </si>
  <si>
    <t>12.2.1</t>
  </si>
  <si>
    <t>Subtotal item 12.0</t>
  </si>
  <si>
    <t>PINTURAS</t>
  </si>
  <si>
    <t>ACRÍLICA</t>
  </si>
  <si>
    <t>13.1.1</t>
  </si>
  <si>
    <t>13.1.2</t>
  </si>
  <si>
    <t>ESMALTE</t>
  </si>
  <si>
    <t>13.2.1</t>
  </si>
  <si>
    <t>13.2.3</t>
  </si>
  <si>
    <t>Subtotal item 13.0</t>
  </si>
  <si>
    <t>ELEMENTOS DECORATIVOS E OUTROS</t>
  </si>
  <si>
    <t>BANCADA</t>
  </si>
  <si>
    <t>31,92</t>
  </si>
  <si>
    <t>Quadro escolar branco, com moldura, instalado na sala de informática</t>
  </si>
  <si>
    <t>INCÊNDIO</t>
  </si>
  <si>
    <t>GÁS</t>
  </si>
  <si>
    <t>Tubo de aço sem constura SCH 40 ø 3/4"</t>
  </si>
  <si>
    <t>Cotovelo em aço forjado classe 10 ø 3/4" x 90º</t>
  </si>
  <si>
    <t>Te em aço forjado classe 10 ø 3/4"</t>
  </si>
  <si>
    <t>União em aço forjado classe 10 ø 3/4"</t>
  </si>
  <si>
    <t>Registro esfera ø 3/4"</t>
  </si>
  <si>
    <t>Luva em aço forjado classe 10 ø 3/4"</t>
  </si>
  <si>
    <t>VIDROS</t>
  </si>
  <si>
    <t>Vidro liso incolor 4mm</t>
  </si>
  <si>
    <t>Vidro canelado incolor 4mm</t>
  </si>
  <si>
    <t>2,10</t>
  </si>
  <si>
    <t>Espelho de cristal 4mm, com moldura de alumínio, acabamento em laminado</t>
  </si>
  <si>
    <t>Subtotal item 14.0</t>
  </si>
  <si>
    <t>INSTALAÇÕES REDE LÓGICA</t>
  </si>
  <si>
    <t>Eletroduto de pvc rígido roscável 32mm (1.1/4"), fornecimento e instalação</t>
  </si>
  <si>
    <t>110,00</t>
  </si>
  <si>
    <t>15.1.2</t>
  </si>
  <si>
    <t>Curva 90º p/ eletroduto roscável 1.1/4"</t>
  </si>
  <si>
    <t>Luva pvc roscavel p/ eletroduto 1.1/4"</t>
  </si>
  <si>
    <t>45,00</t>
  </si>
  <si>
    <t>Bucha/arruela aluminio 1.1/4"</t>
  </si>
  <si>
    <t>cj</t>
  </si>
  <si>
    <t>Cabo telefonico CCI-50 2 pares (uso interno) - fornecimento e Instalação</t>
  </si>
  <si>
    <t>130,00</t>
  </si>
  <si>
    <t>Cabo UTP 4 pares categoria 6</t>
  </si>
  <si>
    <t>205,00</t>
  </si>
  <si>
    <t>Obturador com haste padrão TELEBRAS</t>
  </si>
  <si>
    <t>Conector RJ45 (fêmea), para lógica</t>
  </si>
  <si>
    <t>19,00</t>
  </si>
  <si>
    <t>Espelho plástico RJ11/RJ45 2X4", 2 saidas</t>
  </si>
  <si>
    <t>Tomada para telefone de 4 pólos padrão Telebrás - fornecimento e instalação</t>
  </si>
  <si>
    <t>Caixa pvc 4" X 4" p/ eletroduto</t>
  </si>
  <si>
    <t>LIMPEZA DA OBRA</t>
  </si>
  <si>
    <t>LIMPEZA</t>
  </si>
  <si>
    <t>Limpeza geral</t>
  </si>
  <si>
    <t>Fechadura, maçaneta/espelho, acabamento cromado brilhante, conforme especificações</t>
  </si>
  <si>
    <t>Dobradiça de latão ou aço, acabamento cromado brilhante, tipo média, 3 x 2.1/2" com anéis, com parafusos, conforme especificações</t>
  </si>
  <si>
    <t>Reboco paulista para parede, com argamassa traço - 1:2:6 (cimento / cal / areia), espessura 2,5 cm</t>
  </si>
  <si>
    <t>Emboço de parede, com argamassa traço - 1:2:9 (cimento / cal / areia), espessura 1,5 cm</t>
  </si>
  <si>
    <t>Reboco paulista aplicado para teto, com argamassa traço - 1:2:6 (cimento / cal / areia), espessura 1,5 cm - massa única</t>
  </si>
  <si>
    <t>Revestimento cerâmico para parede, pei - 3, dimensões 10 x 10 cm, aplicado com argamassa industrializada ac-i, rejuntado, exclusive emboço, conforme especificações</t>
  </si>
  <si>
    <t>Lastro de concreto simples regularizado para piso, inclusive impermeabilização</t>
  </si>
  <si>
    <t>Revestimento cerâmico para piso, dimensões 40 x 40 cm, pei-4, aplicado com argamassa industrializada ac-i, rejuntado, exclusive regularização de base, conforme especificações</t>
  </si>
  <si>
    <t>Soleira em granito cinza andorinha, l = 15 cm, e = 2 cm, inclusive impermeabilização</t>
  </si>
  <si>
    <t>Rodapé cerâmico, dimensões 8,5 x 40 cm, aplicado com argamassa industrializada ac-i, rejuntado, conforme especificações</t>
  </si>
  <si>
    <t>Pintura sobre paredes, com lixamento, aplicação de 01 demão de selador acrílico, 02 demãos de massa acrílica e 02 demãos de tinta acrílica</t>
  </si>
  <si>
    <t>Pintura sobre teto, com lixamento, aplicação de 01 demão de selador acrílico, 02 demãos de massa acrílica e 02 demãos de tinta acrílica</t>
  </si>
  <si>
    <t>Pintura de acabamento, sobre madeira, com lixamento, aplicação de 02 demãos de esmalte, inclusive emassamento</t>
  </si>
  <si>
    <t>Pintura sobre superfícies metálicas, com lixamento, aplicação de 01 demão de tinta à base de zarcão e 02 demãos de tinta esmalte</t>
  </si>
  <si>
    <t>Bancada em granito cinza andorinha de 3cm de espessura, dim 2.85x0,60m, com testeira 7 cm, com instalação de 3 cubas (ver item 5.10.5) e um corte circular, polido, para lixeira conforme projeto.</t>
  </si>
  <si>
    <t>Bancada em granito cinza andorinha de 3cm espessura, dim 3.65x0.60m, inclusive rodopia 7 cm, assentada.</t>
  </si>
  <si>
    <t>Bancada em granito cinza andorinha de 3cm de espessura, dim 3.65x0.60m, com as duas cubas de cozinha, inclusive rodopia 7 cm, e pingadeira 2cm assentada.</t>
  </si>
  <si>
    <t>Bancada com tampo de madeira com revestimento melamínico branco (dim 0,80 x 6,00 m) e base em alvenaria revestida em cerâmica, conforme projeto.</t>
  </si>
  <si>
    <t>Extintor de pó químico ABC, capacidade 6 kg, alcance médio do jato 5m, tempo de descarga 16s, NBR9443, 9444, 10721</t>
  </si>
  <si>
    <t>15.1</t>
  </si>
  <si>
    <t>REDE LÓGICA</t>
  </si>
  <si>
    <t>Quadro de distribuicao para telefone n.3, 40X40X12cm em chapa metálica, sem Acessórios, padrão telebras, fornecimento e instalação</t>
  </si>
  <si>
    <t>1.1</t>
  </si>
  <si>
    <t>1.2</t>
  </si>
  <si>
    <t>1.3</t>
  </si>
  <si>
    <t>1.4</t>
  </si>
  <si>
    <t xml:space="preserve">Custo TOTAL </t>
  </si>
  <si>
    <t>Subtotal item 17.0</t>
  </si>
  <si>
    <t>Município: Formosa</t>
  </si>
  <si>
    <t>CÓDIGO</t>
  </si>
  <si>
    <t>74209/001</t>
  </si>
  <si>
    <t>74242/001</t>
  </si>
  <si>
    <t>73992/001</t>
  </si>
  <si>
    <t>73960/001</t>
  </si>
  <si>
    <t>79512/001</t>
  </si>
  <si>
    <t>73964/006</t>
  </si>
  <si>
    <t>75051/005</t>
  </si>
  <si>
    <t>75051/004</t>
  </si>
  <si>
    <t>75051/003</t>
  </si>
  <si>
    <t>75051/002</t>
  </si>
  <si>
    <t>75051/001</t>
  </si>
  <si>
    <t>73797/001</t>
  </si>
  <si>
    <t>74180/001</t>
  </si>
  <si>
    <t>74181/001</t>
  </si>
  <si>
    <t>74182/001</t>
  </si>
  <si>
    <t>74176/001</t>
  </si>
  <si>
    <t>74175/001</t>
  </si>
  <si>
    <t>73975/001</t>
  </si>
  <si>
    <t>73779/001</t>
  </si>
  <si>
    <t>73779/002</t>
  </si>
  <si>
    <t>73779/003</t>
  </si>
  <si>
    <t>74116/001</t>
  </si>
  <si>
    <t>74117/001</t>
  </si>
  <si>
    <t>74173/001</t>
  </si>
  <si>
    <t>73768/010</t>
  </si>
  <si>
    <t>73860/012</t>
  </si>
  <si>
    <t>73860/011</t>
  </si>
  <si>
    <t>74130/001</t>
  </si>
  <si>
    <t>74130/004</t>
  </si>
  <si>
    <t>74052/003</t>
  </si>
  <si>
    <t>74104/001</t>
  </si>
  <si>
    <t>74200/001</t>
  </si>
  <si>
    <t>73938/001</t>
  </si>
  <si>
    <t>74161/001</t>
  </si>
  <si>
    <t>73927/008</t>
  </si>
  <si>
    <t>74247/001</t>
  </si>
  <si>
    <t>74130/005</t>
  </si>
  <si>
    <t>74052/005</t>
  </si>
  <si>
    <t>73935/001</t>
  </si>
  <si>
    <t>74229/001</t>
  </si>
  <si>
    <t>73910/003</t>
  </si>
  <si>
    <t>73910/005</t>
  </si>
  <si>
    <t>73910/010</t>
  </si>
  <si>
    <t>74068/006</t>
  </si>
  <si>
    <t>73912/001</t>
  </si>
  <si>
    <t>73954/002 74134/002 74233/001</t>
  </si>
  <si>
    <t>74065/001</t>
  </si>
  <si>
    <t>271608 74129/001</t>
  </si>
  <si>
    <t>74125/002</t>
  </si>
  <si>
    <t>74052/002</t>
  </si>
  <si>
    <t>170104 230201 230103</t>
  </si>
  <si>
    <t>170104 230201 230104</t>
  </si>
  <si>
    <t>73947/011</t>
  </si>
  <si>
    <t>73947/001</t>
  </si>
  <si>
    <t>73947/004</t>
  </si>
  <si>
    <t>73949/007</t>
  </si>
  <si>
    <t>74129/001</t>
  </si>
  <si>
    <t>74048/002</t>
  </si>
  <si>
    <t>Lastro de concreto magro, e=5,0 cm-reparo mecânico - inclusive aditivo, conforme projeto</t>
  </si>
  <si>
    <t>3.1.3</t>
  </si>
  <si>
    <t>Formas para reutilização 2 vezes</t>
  </si>
  <si>
    <t>3.1.4</t>
  </si>
  <si>
    <t>74254/002</t>
  </si>
  <si>
    <t>kg</t>
  </si>
  <si>
    <t>3.1.5</t>
  </si>
  <si>
    <t>73942/002</t>
  </si>
  <si>
    <t>Armação CA-60 Φ 3,4 a 6,0 mm Fornecimento / corte (com perda 10%) / dobra / colocação</t>
  </si>
  <si>
    <t>73972/002</t>
  </si>
  <si>
    <t xml:space="preserve">Concreto armado - para sapatas (fck=20MPa), incluindo preparo, conforme projeto. </t>
  </si>
  <si>
    <t>3.1.6</t>
  </si>
  <si>
    <t>74157/001</t>
  </si>
  <si>
    <t>Lançamento e adensamento de concreto em fundações.</t>
  </si>
  <si>
    <t>Concreto armado fck=20 Mpa, virado em betoneira, na obra, sem lançamento</t>
  </si>
  <si>
    <t>4.1.4</t>
  </si>
  <si>
    <t>4.1.5</t>
  </si>
  <si>
    <t>4.1.6</t>
  </si>
  <si>
    <t>74254/001</t>
  </si>
  <si>
    <t>Laje pré-moldada para forro, Beta 11, inclusive capeamento (fck=20mpa) e escoramento</t>
  </si>
  <si>
    <t>Alvenaria de tijolos furados cerâmicos (10x20x20 cm), c/ argamassa traço-1:4 (cimento/areia)</t>
  </si>
  <si>
    <t>Vergas e contra-vergas em concreto armado fck=20 mpa, seção 10x10cm</t>
  </si>
  <si>
    <t>73998/002</t>
  </si>
  <si>
    <t>Alvenaria de aperto c/ tijolo cerâmico maciço, esp = 0,10m, c/ argam. - 1:2:8 (cim / cal / areia)</t>
  </si>
  <si>
    <t>7.1.4</t>
  </si>
  <si>
    <t>7.1.5</t>
  </si>
  <si>
    <t>Alvenaria de  espelho com tijolos laminados 21 furos</t>
  </si>
  <si>
    <t>Alvenaria de espelho c/  tijolos furados (10x20x20 cm), c/ argamassa traço-1:4 (cimento/areia)</t>
  </si>
  <si>
    <t>Basculante de ferro comum T e L  - vide quadro de esquadrias)</t>
  </si>
  <si>
    <t>8.2.2</t>
  </si>
  <si>
    <t>8.2.3</t>
  </si>
  <si>
    <t>Janela de abrir veneziana ventilada em chapa dobrada, trava central</t>
  </si>
  <si>
    <t>Venezianas fixas de chapa dobrada (Lanternim)</t>
  </si>
  <si>
    <t>Porta em madeira de lei, lisa, semi-ôca, 0.60 x 1.60 m, com batentes e ferragens - PM-4</t>
  </si>
  <si>
    <t>Porta de madeira de lei, lisa, 0.80 x 1.60 m, c/ batentes, ferragens e barra para PNE - PM-5</t>
  </si>
  <si>
    <t>73984/002</t>
  </si>
  <si>
    <t>73985/001</t>
  </si>
  <si>
    <t>73892/002</t>
  </si>
  <si>
    <t>Passeio de proteção em concreto simples desempolado, fck = 12 mpa, e = 7 cm</t>
  </si>
  <si>
    <t>RODAPÉS, SOLEIRAS E PEITORIS</t>
  </si>
  <si>
    <t>PEITORIS</t>
  </si>
  <si>
    <t>Peitoris de argamassa de cimento e areia medindo 22,5 x 8,5 cm</t>
  </si>
  <si>
    <t>13.2.4</t>
  </si>
  <si>
    <t>Pintura de quadro escolar sobre revestimento liso com duas demãos de acabamento</t>
  </si>
  <si>
    <t>79494/001</t>
  </si>
  <si>
    <t>Impermeabilização floreira recreio coberto</t>
  </si>
  <si>
    <t>73971/001</t>
  </si>
  <si>
    <t>7,3.1</t>
  </si>
  <si>
    <t>7,3.2</t>
  </si>
  <si>
    <t>Barra de apoio para deficiente em ferro galvanizado de 11/2", l = 104cm (lavatório), inclusive parafusos de fixação e pintura</t>
  </si>
  <si>
    <t>Armário com portas em madeira com revestimento melamínico, sob tampo de granito cinza andorinha, conforme projeto</t>
  </si>
  <si>
    <t>Quadro escolar verde,emboço/pintura especial, conforme especificações</t>
  </si>
  <si>
    <t xml:space="preserve">Moldura em madeira envernizada para quadro escolar medindo 2,5 x 5 cm </t>
  </si>
  <si>
    <t>Coxim de madeira para quadro escolar de giz, c/ 2 cm de espessura, medindo 3,50 ml x 12 cm</t>
  </si>
  <si>
    <t>Prateleiras de madeira 40 cm larg. Esp. 30 mm, pintura branca, incl. suporte com mão francesa</t>
  </si>
  <si>
    <t>Barracão para escritório de obra porte pequeno s=30,00m²</t>
  </si>
  <si>
    <t>Banco de concreto apoiado em alvenaria de tijolos, assento em concreto armado, sem encosto, pintado com tinta acrílica, 2 demãos (dimensões, detalhes conforme projeto recreio coberto)</t>
  </si>
  <si>
    <t>Banco em concreto armado, sem encosto, apoiado em alvenaria de tijolos, pintado com tinta acrílica, 2 demãos (dimensões detalhes conforme projeto A. de serviço) L = 1,80M x 0,55 x 0,07 m</t>
  </si>
  <si>
    <t>1.5</t>
  </si>
  <si>
    <t>73822/002</t>
  </si>
  <si>
    <t>Limpeza do terreno - Raspagem mecanizada (Motoniveladora) de camada vegetal</t>
  </si>
  <si>
    <t>1.6</t>
  </si>
  <si>
    <t>Transporte de entulho em caminhão basculante 8 m³, até 1 km, incluindo carga manual</t>
  </si>
  <si>
    <t>73949/001</t>
  </si>
  <si>
    <t>8.2.4</t>
  </si>
  <si>
    <t>Porta de abrir 2 Folhas, Veneziana Metálica: 1,10 x 0,80 m = 0,88 m² (Compartimento do Gás)</t>
  </si>
  <si>
    <t>OBRA: Projeto Padrão FNDE - 06 SALAS DE AULA</t>
  </si>
  <si>
    <t>TOTAL R$</t>
  </si>
  <si>
    <t>16.1.1</t>
  </si>
  <si>
    <t>edvam</t>
  </si>
  <si>
    <t>14.1</t>
  </si>
  <si>
    <t>14.2</t>
  </si>
  <si>
    <t>Mestre de Obras</t>
  </si>
  <si>
    <t>14.3</t>
  </si>
  <si>
    <t xml:space="preserve">14.4 </t>
  </si>
  <si>
    <t>Almoxarife</t>
  </si>
  <si>
    <t>14.5</t>
  </si>
  <si>
    <t>ADMINISTRAÇÃO LOCAL (CANTEIRO DE OBRAS)</t>
  </si>
  <si>
    <t>15.1.1</t>
  </si>
  <si>
    <t>15.2</t>
  </si>
  <si>
    <t>15.2.1</t>
  </si>
  <si>
    <t>15.2.2</t>
  </si>
  <si>
    <t>15.2.3</t>
  </si>
  <si>
    <t>15.2.4</t>
  </si>
  <si>
    <t>15.2.5</t>
  </si>
  <si>
    <t>15.3</t>
  </si>
  <si>
    <t>15.3.1</t>
  </si>
  <si>
    <t>15.3.2</t>
  </si>
  <si>
    <t>15.3.3</t>
  </si>
  <si>
    <t>15.3.4</t>
  </si>
  <si>
    <t>15.3.5</t>
  </si>
  <si>
    <t>15.4</t>
  </si>
  <si>
    <t>15.4.1</t>
  </si>
  <si>
    <t>15.5</t>
  </si>
  <si>
    <t>15.5.1</t>
  </si>
  <si>
    <t>15.5.2</t>
  </si>
  <si>
    <t>15.5.3</t>
  </si>
  <si>
    <t>15.5.4</t>
  </si>
  <si>
    <t>15.5.5</t>
  </si>
  <si>
    <t>15.5.6</t>
  </si>
  <si>
    <t>15.5.7</t>
  </si>
  <si>
    <t>15.5.8</t>
  </si>
  <si>
    <t>15.5.9</t>
  </si>
  <si>
    <t>15.5.10</t>
  </si>
  <si>
    <t>16.1</t>
  </si>
  <si>
    <t>16.1.2</t>
  </si>
  <si>
    <t>16.1.3</t>
  </si>
  <si>
    <t>16.1.4</t>
  </si>
  <si>
    <t>16.1.5</t>
  </si>
  <si>
    <t>16.1.6</t>
  </si>
  <si>
    <t>16.1.7</t>
  </si>
  <si>
    <t>16.1.8</t>
  </si>
  <si>
    <t>16.1.9</t>
  </si>
  <si>
    <t>16.1.10</t>
  </si>
  <si>
    <t>16.1.11</t>
  </si>
  <si>
    <t>16.1.12</t>
  </si>
  <si>
    <t>17.1</t>
  </si>
  <si>
    <t>Engenheiro ou Arquiteto Auxiliar/Junior - De Obra</t>
  </si>
  <si>
    <t>h</t>
  </si>
  <si>
    <t>Feitor ou Encarregado geral</t>
  </si>
  <si>
    <t>Vigia Noturno</t>
  </si>
  <si>
    <t>Subtotal item 15.0</t>
  </si>
  <si>
    <t>Subtotal item 16.0</t>
  </si>
  <si>
    <t>PORTAL DE ACESSO</t>
  </si>
  <si>
    <t>MUROS E FECHOS</t>
  </si>
  <si>
    <t xml:space="preserve">m </t>
  </si>
  <si>
    <t xml:space="preserve">m2 </t>
  </si>
  <si>
    <t xml:space="preserve">Tirante com rosca total, ref. DP-48, Ø 1 1/4"x600mm, fabricação REAL, PERFIL ou similar </t>
  </si>
  <si>
    <t xml:space="preserve">pç </t>
  </si>
  <si>
    <t>m2</t>
  </si>
  <si>
    <t xml:space="preserve">Cumeeira com telha cerâmica embocada com argamassa traço 1:2:8 (cimento, cal hidratada e areia) </t>
  </si>
  <si>
    <t>17.1.2</t>
  </si>
  <si>
    <t>17.1.3</t>
  </si>
  <si>
    <t>17.1.4</t>
  </si>
  <si>
    <t>18.1</t>
  </si>
  <si>
    <t>Subtotal item 18.0</t>
  </si>
  <si>
    <t>I-002706</t>
  </si>
  <si>
    <t>I-004069</t>
  </si>
  <si>
    <t>I-004083</t>
  </si>
  <si>
    <t>I-000253</t>
  </si>
  <si>
    <t>I-010508</t>
  </si>
  <si>
    <t>Portão de abrir 2 Folhas em metalon 40x40mm com 2,84 x 1,40 m</t>
  </si>
  <si>
    <t>Estrutura para telha cerâmica, em madeira aparelhada</t>
  </si>
  <si>
    <t xml:space="preserve">Cobertura em telha cerâmica tipo canal, com argamassa traço 1:3 (cimento e areia) </t>
  </si>
  <si>
    <t>Escavação manual</t>
  </si>
  <si>
    <t>17.1.1</t>
  </si>
  <si>
    <t>Apiloamento fundo de vala</t>
  </si>
  <si>
    <t>Concreto simples fck 15 Mpa</t>
  </si>
  <si>
    <t>Pilares de concreto armado fck 20 Mpa</t>
  </si>
  <si>
    <t>ESTRUTURA</t>
  </si>
  <si>
    <t xml:space="preserve">Muro em cobogó Pórtal de Acesso - Padrão FNDE </t>
  </si>
  <si>
    <t>17.2</t>
  </si>
  <si>
    <t xml:space="preserve">17.2.1 </t>
  </si>
  <si>
    <t>17.2.2</t>
  </si>
  <si>
    <t>17.2.3</t>
  </si>
  <si>
    <t>17.2.4</t>
  </si>
  <si>
    <t>17.2.5</t>
  </si>
  <si>
    <t>17.2.6</t>
  </si>
  <si>
    <t>17.2.7</t>
  </si>
  <si>
    <t>0043/5619</t>
  </si>
  <si>
    <t>73972/002 74157/002 0041/5987 73990/001</t>
  </si>
  <si>
    <t>73931/003</t>
  </si>
  <si>
    <t>73938/004</t>
  </si>
  <si>
    <t>0079/5058</t>
  </si>
  <si>
    <t>0105/68054</t>
  </si>
  <si>
    <t>IMPLANTAÇÃO</t>
  </si>
  <si>
    <t>18.2</t>
  </si>
  <si>
    <t>74217/002</t>
  </si>
  <si>
    <t>79517/001</t>
  </si>
  <si>
    <t>DATA DE PREÇO SINAP = OUT/2012</t>
  </si>
  <si>
    <t>73947/006</t>
  </si>
  <si>
    <t>Mastro para bandeiras</t>
  </si>
  <si>
    <t>Base em concreto para mastro</t>
  </si>
  <si>
    <t>m3</t>
  </si>
  <si>
    <t>Muro em alvenaria c/ chapisco (h = 0,90 m), 4 fios arame liso, postes concr. pré-moldado c/ 3 m</t>
  </si>
  <si>
    <t>18.3</t>
  </si>
  <si>
    <t>18.4</t>
  </si>
  <si>
    <t>18.5</t>
  </si>
  <si>
    <t>Lajota pre-moldada de concreto, espessura 7 cm, com junta em grama</t>
  </si>
  <si>
    <t>18.5.1</t>
  </si>
  <si>
    <t>18.5.2</t>
  </si>
  <si>
    <t>Fios arame liso</t>
  </si>
  <si>
    <t>18.5.3</t>
  </si>
  <si>
    <t>Postes em concreto pré-moldado, cada 3 m</t>
  </si>
  <si>
    <t>18.5.4</t>
  </si>
  <si>
    <t>Chapisco grosso</t>
  </si>
  <si>
    <t>I4102</t>
  </si>
  <si>
    <t>18.5.5</t>
  </si>
  <si>
    <t>18.5.6</t>
  </si>
  <si>
    <t>Concreto base da alvenaria</t>
  </si>
  <si>
    <t>BDI 24,09%</t>
  </si>
  <si>
    <t>Caixa d'água metalica, capacidade 20.000 L - instalada, conforme projeto</t>
  </si>
  <si>
    <t>5.6.1.1</t>
  </si>
  <si>
    <t>Estrutura em concreto armado de suporte, conforme projeto</t>
  </si>
  <si>
    <t>Armação CA-50 Φ 6,3 (1/4") a 12,5 mm (1/2"), Fornecimento/corte/perda 10%/dobra/colocação</t>
  </si>
  <si>
    <t>Armação CA-50 Φ 16,0 (5/8") a 25,0 mm (1"), Fornecimento/corte/perda 10%/dobra/colocação</t>
  </si>
  <si>
    <t>EMISSÃO DA TABELA SINAP = 09/11/2012</t>
  </si>
  <si>
    <t>Endereço: Rua 65 esq. com Rua 11 e Rua 12  -  Parque Lago</t>
  </si>
  <si>
    <t>CRONOGRAMA FÍSICO-FINANCEIRO</t>
  </si>
  <si>
    <t>DISCRIMINAÇÃO DOS SERVIÇOS</t>
  </si>
  <si>
    <t>CONTRATO</t>
  </si>
  <si>
    <t>TOTAL</t>
  </si>
  <si>
    <t>%</t>
  </si>
  <si>
    <t>1.0</t>
  </si>
  <si>
    <t>2.0</t>
  </si>
  <si>
    <t>3.0</t>
  </si>
  <si>
    <t>4.0</t>
  </si>
  <si>
    <t>5.0</t>
  </si>
  <si>
    <t>6.0</t>
  </si>
  <si>
    <t>INST. HIDRO-SANITÁRIAS</t>
  </si>
  <si>
    <t>7.0</t>
  </si>
  <si>
    <t>8.0</t>
  </si>
  <si>
    <t>SUB-TOTAL MENSAL</t>
  </si>
  <si>
    <t>ACUMULADO</t>
  </si>
  <si>
    <t>OBRA: CENTRO CULTURAL SESI</t>
  </si>
  <si>
    <t>ÁREA :    3.315,19 m²</t>
  </si>
  <si>
    <t>DATA :    18/09/2006</t>
  </si>
  <si>
    <r>
      <t>LOCAL: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Av. João Leite, Quadra 75, Chácara 44, Goiânia - GO</t>
    </r>
  </si>
  <si>
    <t>19.1</t>
  </si>
  <si>
    <t>19.1.1</t>
  </si>
  <si>
    <t>Subtotal item 19.0</t>
  </si>
  <si>
    <t>INST. ELÉTRICAS/TELEF.</t>
  </si>
  <si>
    <t>PAREDES E PAINÉIS</t>
  </si>
  <si>
    <t>mês 01</t>
  </si>
  <si>
    <t>mês 02</t>
  </si>
  <si>
    <t>mês 03</t>
  </si>
  <si>
    <t>mês 04</t>
  </si>
  <si>
    <t>LOCAL: PREFEITURA MUNICIPAL DE FREI ROGERIO</t>
  </si>
  <si>
    <t>OBRA: POSTO DE SAUDE - NUCLEO TRITICULA</t>
  </si>
  <si>
    <t>Endereço: Rua Preludio</t>
  </si>
  <si>
    <t>INST.  PREVENTIVO INCÊNDIO</t>
  </si>
  <si>
    <t>SERVIÇOS COMPLEMENTARES</t>
  </si>
</sst>
</file>

<file path=xl/styles.xml><?xml version="1.0" encoding="utf-8"?>
<styleSheet xmlns="http://schemas.openxmlformats.org/spreadsheetml/2006/main">
  <numFmts count="3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,##0.000"/>
    <numFmt numFmtId="173" formatCode="[$€]#\!#0.00_);[Red]\([$€]#,##0.00\)"/>
    <numFmt numFmtId="174" formatCode="#,##0.00&quot; &quot;;&quot; (&quot;#,##0.00&quot;)&quot;;&quot; -&quot;#&quot; &quot;;@&quot; &quot;"/>
    <numFmt numFmtId="175" formatCode="[$R$-416]&quot; &quot;#,##0.00;[Red]&quot;-&quot;[$R$-416]&quot; &quot;#,##0.00"/>
    <numFmt numFmtId="176" formatCode="#,#00"/>
    <numFmt numFmtId="177" formatCode="%#,#00"/>
    <numFmt numFmtId="178" formatCode="#.##000"/>
    <numFmt numFmtId="179" formatCode="#,"/>
    <numFmt numFmtId="180" formatCode="_(&quot;R$&quot;* #,##0_);_(&quot;R$&quot;* \(#,##0\);_(&quot;R$&quot;* &quot;-&quot;_);_(@_)"/>
    <numFmt numFmtId="181" formatCode="_(&quot;R$&quot;* #,##0.00_);_(&quot;R$&quot;* \(#,##0.00\);_(&quot;R$&quot;* &quot;-&quot;??_);_(@_)"/>
    <numFmt numFmtId="182" formatCode="General_)"/>
    <numFmt numFmtId="183" formatCode="#,##0.000000"/>
    <numFmt numFmtId="184" formatCode="000000"/>
    <numFmt numFmtId="185" formatCode="#,##0.0000000"/>
    <numFmt numFmtId="186" formatCode="_(* #,##0.00_);_(* \(#,##0.00\);_(* \-??_);_(@_)"/>
    <numFmt numFmtId="187" formatCode="0.0000"/>
    <numFmt numFmtId="188" formatCode="#,##0.0000"/>
    <numFmt numFmtId="189" formatCode="#,##0.000000000"/>
    <numFmt numFmtId="190" formatCode="0.0%"/>
  </numFmts>
  <fonts count="41">
    <font>
      <sz val="10"/>
      <color indexed="8"/>
      <name val="Arial"/>
      <family val="0"/>
    </font>
    <font>
      <sz val="8.75"/>
      <color indexed="8"/>
      <name val="Arial"/>
      <family val="0"/>
    </font>
    <font>
      <sz val="8"/>
      <color indexed="8"/>
      <name val="Arial"/>
      <family val="0"/>
    </font>
    <font>
      <sz val="8"/>
      <name val="Arial"/>
      <family val="0"/>
    </font>
    <font>
      <sz val="10"/>
      <name val="Arial"/>
      <family val="0"/>
    </font>
    <font>
      <sz val="10"/>
      <name val="Helv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0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"/>
      <color indexed="8"/>
      <name val="Courier"/>
      <family val="3"/>
    </font>
    <font>
      <sz val="11"/>
      <color indexed="62"/>
      <name val="Calibri"/>
      <family val="2"/>
    </font>
    <font>
      <sz val="8"/>
      <name val="Times New Roman"/>
      <family val="0"/>
    </font>
    <font>
      <sz val="10"/>
      <color indexed="8"/>
      <name val="Arial1"/>
      <family val="0"/>
    </font>
    <font>
      <i/>
      <sz val="11"/>
      <color indexed="23"/>
      <name val="Calibri"/>
      <family val="2"/>
    </font>
    <font>
      <b/>
      <i/>
      <sz val="16"/>
      <color indexed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7.5"/>
      <color indexed="12"/>
      <name val="Arial"/>
      <family val="0"/>
    </font>
    <font>
      <u val="single"/>
      <sz val="11"/>
      <color indexed="12"/>
      <name val="Arial"/>
      <family val="2"/>
    </font>
    <font>
      <u val="single"/>
      <sz val="7.5"/>
      <color indexed="36"/>
      <name val="Arial"/>
      <family val="0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62"/>
      <name val="Calibri"/>
      <family val="2"/>
    </font>
    <font>
      <b/>
      <sz val="1"/>
      <color indexed="8"/>
      <name val="Courier"/>
      <family val="3"/>
    </font>
    <font>
      <b/>
      <sz val="11"/>
      <color indexed="8"/>
      <name val="Calibri"/>
      <family val="2"/>
    </font>
    <font>
      <sz val="10"/>
      <name val="Times New Roman"/>
      <family val="1"/>
    </font>
    <font>
      <b/>
      <sz val="11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.75"/>
      <name val="Arial"/>
      <family val="0"/>
    </font>
    <font>
      <sz val="9"/>
      <name val="Arial"/>
      <family val="0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/>
      <right style="medium">
        <color indexed="8"/>
      </right>
      <top/>
      <bottom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/>
      <bottom style="hair">
        <color indexed="8"/>
      </bottom>
    </border>
    <border>
      <left style="hair">
        <color indexed="8"/>
      </left>
      <right style="medium">
        <color indexed="8"/>
      </right>
      <top/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hair">
        <color indexed="8"/>
      </left>
      <right style="medium">
        <color indexed="8"/>
      </right>
      <top style="hair">
        <color indexed="8"/>
      </top>
      <bottom/>
    </border>
    <border>
      <left style="medium">
        <color indexed="8"/>
      </left>
      <right/>
      <top>
        <color indexed="63"/>
      </top>
      <bottom/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ck"/>
      <bottom style="thin"/>
    </border>
    <border>
      <left style="medium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86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 vertical="top"/>
      <protection/>
    </xf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5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33" borderId="0" applyNumberFormat="0" applyBorder="0" applyAlignment="0" applyProtection="0"/>
    <xf numFmtId="0" fontId="9" fillId="0" borderId="0">
      <alignment/>
      <protection/>
    </xf>
    <xf numFmtId="0" fontId="10" fillId="3" borderId="0" applyNumberFormat="0" applyBorder="0" applyAlignment="0" applyProtection="0"/>
    <xf numFmtId="0" fontId="11" fillId="10" borderId="0" applyNumberFormat="0" applyBorder="0" applyAlignment="0" applyProtection="0"/>
    <xf numFmtId="0" fontId="12" fillId="34" borderId="1" applyNumberFormat="0" applyAlignment="0" applyProtection="0"/>
    <xf numFmtId="0" fontId="12" fillId="35" borderId="1" applyNumberFormat="0" applyAlignment="0" applyProtection="0"/>
    <xf numFmtId="0" fontId="13" fillId="36" borderId="2" applyNumberFormat="0" applyAlignment="0" applyProtection="0"/>
    <xf numFmtId="0" fontId="14" fillId="0" borderId="3" applyNumberFormat="0" applyFill="0" applyAlignment="0" applyProtection="0"/>
    <xf numFmtId="0" fontId="13" fillId="37" borderId="2" applyNumberFormat="0" applyAlignment="0" applyProtection="0"/>
    <xf numFmtId="0" fontId="15" fillId="0" borderId="0">
      <alignment/>
      <protection locked="0"/>
    </xf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41" borderId="0" applyNumberFormat="0" applyBorder="0" applyAlignment="0" applyProtection="0"/>
    <xf numFmtId="0" fontId="16" fillId="13" borderId="1" applyNumberFormat="0" applyAlignment="0" applyProtection="0"/>
    <xf numFmtId="0" fontId="5" fillId="0" borderId="0">
      <alignment/>
      <protection/>
    </xf>
    <xf numFmtId="173" fontId="17" fillId="0" borderId="0" applyFont="0" applyFill="0" applyBorder="0" applyAlignment="0" applyProtection="0"/>
    <xf numFmtId="0" fontId="7" fillId="0" borderId="0">
      <alignment/>
      <protection/>
    </xf>
    <xf numFmtId="174" fontId="18" fillId="0" borderId="0">
      <alignment/>
      <protection/>
    </xf>
    <xf numFmtId="0" fontId="19" fillId="0" borderId="0" applyNumberFormat="0" applyFill="0" applyBorder="0" applyAlignment="0" applyProtection="0"/>
    <xf numFmtId="176" fontId="15" fillId="0" borderId="0">
      <alignment/>
      <protection locked="0"/>
    </xf>
    <xf numFmtId="0" fontId="11" fillId="4" borderId="0" applyNumberFormat="0" applyBorder="0" applyAlignment="0" applyProtection="0"/>
    <xf numFmtId="0" fontId="20" fillId="0" borderId="0">
      <alignment horizontal="center"/>
      <protection/>
    </xf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20" fillId="0" borderId="0">
      <alignment horizontal="center" textRotation="90"/>
      <protection/>
    </xf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0" fillId="9" borderId="0" applyNumberFormat="0" applyBorder="0" applyAlignment="0" applyProtection="0"/>
    <xf numFmtId="0" fontId="16" fillId="7" borderId="1" applyNumberFormat="0" applyAlignment="0" applyProtection="0"/>
    <xf numFmtId="0" fontId="14" fillId="0" borderId="3" applyNumberFormat="0" applyFill="0" applyAlignment="0" applyProtection="0"/>
    <xf numFmtId="0" fontId="0" fillId="0" borderId="0" applyNumberFormat="0" applyFont="0" applyFill="0" applyBorder="0" applyAlignment="0" applyProtection="0"/>
    <xf numFmtId="0" fontId="2" fillId="0" borderId="0" applyNumberFormat="0" applyFill="0" applyBorder="0" applyProtection="0">
      <alignment horizontal="left" vertical="top"/>
    </xf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6" fillId="0" borderId="0">
      <alignment vertical="top"/>
      <protection/>
    </xf>
    <xf numFmtId="0" fontId="0" fillId="44" borderId="7" applyNumberFormat="0" applyFont="0" applyAlignment="0" applyProtection="0"/>
    <xf numFmtId="0" fontId="7" fillId="44" borderId="7" applyNumberFormat="0" applyFont="0" applyAlignment="0" applyProtection="0"/>
    <xf numFmtId="0" fontId="7" fillId="44" borderId="7" applyNumberFormat="0" applyFont="0" applyAlignment="0" applyProtection="0"/>
    <xf numFmtId="0" fontId="7" fillId="44" borderId="7" applyNumberFormat="0" applyFont="0" applyAlignment="0" applyProtection="0"/>
    <xf numFmtId="0" fontId="7" fillId="44" borderId="7" applyNumberFormat="0" applyFont="0" applyAlignment="0" applyProtection="0"/>
    <xf numFmtId="0" fontId="7" fillId="44" borderId="7" applyNumberFormat="0" applyFont="0" applyAlignment="0" applyProtection="0"/>
    <xf numFmtId="0" fontId="7" fillId="44" borderId="7" applyNumberFormat="0" applyFont="0" applyAlignment="0" applyProtection="0"/>
    <xf numFmtId="0" fontId="7" fillId="44" borderId="7" applyNumberFormat="0" applyFont="0" applyAlignment="0" applyProtection="0"/>
    <xf numFmtId="0" fontId="7" fillId="44" borderId="7" applyNumberFormat="0" applyFont="0" applyAlignment="0" applyProtection="0"/>
    <xf numFmtId="0" fontId="7" fillId="44" borderId="7" applyNumberFormat="0" applyFont="0" applyAlignment="0" applyProtection="0"/>
    <xf numFmtId="0" fontId="7" fillId="44" borderId="7" applyNumberFormat="0" applyFont="0" applyAlignment="0" applyProtection="0"/>
    <xf numFmtId="0" fontId="7" fillId="44" borderId="7" applyNumberFormat="0" applyFont="0" applyAlignment="0" applyProtection="0"/>
    <xf numFmtId="0" fontId="7" fillId="44" borderId="7" applyNumberFormat="0" applyFont="0" applyAlignment="0" applyProtection="0"/>
    <xf numFmtId="0" fontId="7" fillId="44" borderId="7" applyNumberFormat="0" applyFont="0" applyAlignment="0" applyProtection="0"/>
    <xf numFmtId="0" fontId="7" fillId="44" borderId="7" applyNumberFormat="0" applyFont="0" applyAlignment="0" applyProtection="0"/>
    <xf numFmtId="0" fontId="7" fillId="44" borderId="7" applyNumberFormat="0" applyFont="0" applyAlignment="0" applyProtection="0"/>
    <xf numFmtId="0" fontId="7" fillId="44" borderId="7" applyNumberFormat="0" applyFont="0" applyAlignment="0" applyProtection="0"/>
    <xf numFmtId="0" fontId="7" fillId="44" borderId="7" applyNumberFormat="0" applyFont="0" applyAlignment="0" applyProtection="0"/>
    <xf numFmtId="0" fontId="7" fillId="44" borderId="7" applyNumberFormat="0" applyFont="0" applyAlignment="0" applyProtection="0"/>
    <xf numFmtId="0" fontId="7" fillId="44" borderId="7" applyNumberFormat="0" applyFont="0" applyAlignment="0" applyProtection="0"/>
    <xf numFmtId="0" fontId="7" fillId="44" borderId="7" applyNumberFormat="0" applyFont="0" applyAlignment="0" applyProtection="0"/>
    <xf numFmtId="0" fontId="7" fillId="44" borderId="7" applyNumberFormat="0" applyFont="0" applyAlignment="0" applyProtection="0"/>
    <xf numFmtId="0" fontId="7" fillId="44" borderId="7" applyNumberFormat="0" applyFont="0" applyAlignment="0" applyProtection="0"/>
    <xf numFmtId="0" fontId="7" fillId="44" borderId="7" applyNumberFormat="0" applyFont="0" applyAlignment="0" applyProtection="0"/>
    <xf numFmtId="0" fontId="7" fillId="44" borderId="7" applyNumberFormat="0" applyFont="0" applyAlignment="0" applyProtection="0"/>
    <xf numFmtId="0" fontId="7" fillId="44" borderId="7" applyNumberFormat="0" applyFont="0" applyAlignment="0" applyProtection="0"/>
    <xf numFmtId="0" fontId="7" fillId="44" borderId="7" applyNumberFormat="0" applyFont="0" applyAlignment="0" applyProtection="0"/>
    <xf numFmtId="0" fontId="7" fillId="44" borderId="7" applyNumberFormat="0" applyFont="0" applyAlignment="0" applyProtection="0"/>
    <xf numFmtId="0" fontId="7" fillId="44" borderId="7" applyNumberFormat="0" applyFont="0" applyAlignment="0" applyProtection="0"/>
    <xf numFmtId="0" fontId="7" fillId="44" borderId="7" applyNumberFormat="0" applyFont="0" applyAlignment="0" applyProtection="0"/>
    <xf numFmtId="0" fontId="7" fillId="44" borderId="7" applyNumberFormat="0" applyFont="0" applyAlignment="0" applyProtection="0"/>
    <xf numFmtId="0" fontId="7" fillId="44" borderId="7" applyNumberFormat="0" applyFont="0" applyAlignment="0" applyProtection="0"/>
    <xf numFmtId="0" fontId="7" fillId="44" borderId="7" applyNumberFormat="0" applyFont="0" applyAlignment="0" applyProtection="0"/>
    <xf numFmtId="0" fontId="7" fillId="44" borderId="7" applyNumberFormat="0" applyFont="0" applyAlignment="0" applyProtection="0"/>
    <xf numFmtId="0" fontId="7" fillId="44" borderId="7" applyNumberFormat="0" applyFont="0" applyAlignment="0" applyProtection="0"/>
    <xf numFmtId="0" fontId="7" fillId="44" borderId="7" applyNumberFormat="0" applyFont="0" applyAlignment="0" applyProtection="0"/>
    <xf numFmtId="0" fontId="7" fillId="44" borderId="7" applyNumberFormat="0" applyFont="0" applyAlignment="0" applyProtection="0"/>
    <xf numFmtId="0" fontId="7" fillId="44" borderId="7" applyNumberFormat="0" applyFont="0" applyAlignment="0" applyProtection="0"/>
    <xf numFmtId="0" fontId="7" fillId="44" borderId="7" applyNumberFormat="0" applyFont="0" applyAlignment="0" applyProtection="0"/>
    <xf numFmtId="0" fontId="7" fillId="44" borderId="7" applyNumberFormat="0" applyFont="0" applyAlignment="0" applyProtection="0"/>
    <xf numFmtId="0" fontId="7" fillId="44" borderId="7" applyNumberFormat="0" applyFont="0" applyAlignment="0" applyProtection="0"/>
    <xf numFmtId="0" fontId="7" fillId="44" borderId="7" applyNumberFormat="0" applyFont="0" applyAlignment="0" applyProtection="0"/>
    <xf numFmtId="0" fontId="7" fillId="44" borderId="7" applyNumberFormat="0" applyFont="0" applyAlignment="0" applyProtection="0"/>
    <xf numFmtId="0" fontId="7" fillId="44" borderId="7" applyNumberFormat="0" applyFont="0" applyAlignment="0" applyProtection="0"/>
    <xf numFmtId="0" fontId="7" fillId="44" borderId="7" applyNumberFormat="0" applyFont="0" applyAlignment="0" applyProtection="0"/>
    <xf numFmtId="0" fontId="7" fillId="44" borderId="7" applyNumberFormat="0" applyFont="0" applyAlignment="0" applyProtection="0"/>
    <xf numFmtId="0" fontId="7" fillId="44" borderId="7" applyNumberFormat="0" applyFont="0" applyAlignment="0" applyProtection="0"/>
    <xf numFmtId="0" fontId="7" fillId="44" borderId="7" applyNumberFormat="0" applyFont="0" applyAlignment="0" applyProtection="0"/>
    <xf numFmtId="0" fontId="7" fillId="44" borderId="7" applyNumberFormat="0" applyFont="0" applyAlignment="0" applyProtection="0"/>
    <xf numFmtId="0" fontId="7" fillId="44" borderId="7" applyNumberFormat="0" applyFont="0" applyAlignment="0" applyProtection="0"/>
    <xf numFmtId="0" fontId="7" fillId="44" borderId="7" applyNumberFormat="0" applyFont="0" applyAlignment="0" applyProtection="0"/>
    <xf numFmtId="0" fontId="7" fillId="44" borderId="7" applyNumberFormat="0" applyFont="0" applyAlignment="0" applyProtection="0"/>
    <xf numFmtId="0" fontId="7" fillId="44" borderId="7" applyNumberFormat="0" applyFont="0" applyAlignment="0" applyProtection="0"/>
    <xf numFmtId="0" fontId="7" fillId="44" borderId="7" applyNumberFormat="0" applyFont="0" applyAlignment="0" applyProtection="0"/>
    <xf numFmtId="0" fontId="7" fillId="44" borderId="7" applyNumberFormat="0" applyFont="0" applyAlignment="0" applyProtection="0"/>
    <xf numFmtId="0" fontId="4" fillId="45" borderId="7" applyNumberFormat="0" applyAlignment="0" applyProtection="0"/>
    <xf numFmtId="0" fontId="28" fillId="34" borderId="8" applyNumberFormat="0" applyAlignment="0" applyProtection="0"/>
    <xf numFmtId="177" fontId="15" fillId="0" borderId="0">
      <alignment/>
      <protection locked="0"/>
    </xf>
    <xf numFmtId="178" fontId="15" fillId="0" borderId="0">
      <alignment/>
      <protection locked="0"/>
    </xf>
    <xf numFmtId="0" fontId="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29" fillId="0" borderId="0">
      <alignment/>
      <protection/>
    </xf>
    <xf numFmtId="175" fontId="29" fillId="0" borderId="0">
      <alignment/>
      <protection/>
    </xf>
    <xf numFmtId="0" fontId="28" fillId="35" borderId="8" applyNumberFormat="0" applyAlignment="0" applyProtection="0"/>
    <xf numFmtId="0" fontId="2" fillId="0" borderId="0" applyNumberFormat="0" applyFill="0" applyBorder="0" applyProtection="0">
      <alignment horizontal="left" vertical="top"/>
    </xf>
    <xf numFmtId="0" fontId="1" fillId="0" borderId="0" applyNumberFormat="0" applyFill="0" applyBorder="0" applyProtection="0">
      <alignment horizontal="left" vertical="top"/>
    </xf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1" fillId="0" borderId="4" applyNumberFormat="0" applyFill="0" applyAlignment="0" applyProtection="0"/>
    <xf numFmtId="0" fontId="32" fillId="0" borderId="9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179" fontId="33" fillId="0" borderId="0">
      <alignment/>
      <protection locked="0"/>
    </xf>
    <xf numFmtId="179" fontId="33" fillId="0" borderId="0">
      <alignment/>
      <protection locked="0"/>
    </xf>
    <xf numFmtId="0" fontId="34" fillId="0" borderId="10" applyNumberFormat="0" applyFill="0" applyAlignment="0" applyProtection="0"/>
    <xf numFmtId="49" fontId="35" fillId="0" borderId="0" applyNumberFormat="0" applyFont="0" applyFill="0" applyBorder="0" applyAlignment="0" applyProtection="0"/>
    <xf numFmtId="49" fontId="35" fillId="0" borderId="0" applyNumberFormat="0" applyFont="0" applyFill="0" applyBorder="0" applyAlignment="0" applyProtection="0"/>
    <xf numFmtId="43" fontId="7" fillId="0" borderId="0" applyFont="0" applyFill="0" applyBorder="0" applyAlignment="0" applyProtection="0"/>
    <xf numFmtId="0" fontId="30" fillId="0" borderId="0" applyNumberFormat="0" applyFill="0" applyBorder="0" applyAlignment="0" applyProtection="0"/>
  </cellStyleXfs>
  <cellXfs count="187">
    <xf numFmtId="0" fontId="0" fillId="0" borderId="0" xfId="0" applyAlignment="1">
      <alignment/>
    </xf>
    <xf numFmtId="4" fontId="3" fillId="0" borderId="11" xfId="111" applyNumberFormat="1" applyFont="1" applyFill="1" applyBorder="1" applyAlignment="1">
      <alignment horizontal="right" vertical="center"/>
    </xf>
    <xf numFmtId="0" fontId="3" fillId="0" borderId="11" xfId="111" applyFont="1" applyFill="1" applyBorder="1" applyAlignment="1">
      <alignment horizontal="center" vertical="center"/>
    </xf>
    <xf numFmtId="4" fontId="4" fillId="0" borderId="11" xfId="111" applyNumberFormat="1" applyFont="1" applyFill="1" applyBorder="1" applyAlignment="1">
      <alignment horizontal="right" vertical="center"/>
    </xf>
    <xf numFmtId="4" fontId="3" fillId="0" borderId="12" xfId="111" applyNumberFormat="1" applyFont="1" applyFill="1" applyBorder="1" applyAlignment="1">
      <alignment horizontal="right" vertical="center"/>
    </xf>
    <xf numFmtId="0" fontId="4" fillId="0" borderId="13" xfId="111" applyFont="1" applyBorder="1" applyAlignment="1">
      <alignment vertical="center"/>
    </xf>
    <xf numFmtId="0" fontId="3" fillId="0" borderId="14" xfId="111" applyFont="1" applyBorder="1" applyAlignment="1">
      <alignment horizontal="left" vertical="center"/>
    </xf>
    <xf numFmtId="0" fontId="4" fillId="0" borderId="14" xfId="111" applyFont="1" applyBorder="1" applyAlignment="1">
      <alignment horizontal="center" vertical="center"/>
    </xf>
    <xf numFmtId="4" fontId="4" fillId="0" borderId="14" xfId="111" applyNumberFormat="1" applyFont="1" applyBorder="1" applyAlignment="1">
      <alignment horizontal="right" vertical="center"/>
    </xf>
    <xf numFmtId="4" fontId="3" fillId="0" borderId="14" xfId="111" applyNumberFormat="1" applyFont="1" applyBorder="1" applyAlignment="1">
      <alignment horizontal="right" vertical="center"/>
    </xf>
    <xf numFmtId="4" fontId="3" fillId="0" borderId="15" xfId="111" applyNumberFormat="1" applyFont="1" applyBorder="1" applyAlignment="1">
      <alignment horizontal="right" vertical="center"/>
    </xf>
    <xf numFmtId="0" fontId="4" fillId="0" borderId="0" xfId="111" applyFont="1" applyAlignment="1">
      <alignment vertical="center"/>
    </xf>
    <xf numFmtId="0" fontId="4" fillId="0" borderId="0" xfId="111" applyFont="1" applyBorder="1" applyAlignment="1">
      <alignment vertical="center"/>
    </xf>
    <xf numFmtId="0" fontId="4" fillId="0" borderId="0" xfId="111" applyFont="1" applyBorder="1" applyAlignment="1">
      <alignment horizontal="center" vertical="center"/>
    </xf>
    <xf numFmtId="4" fontId="4" fillId="0" borderId="0" xfId="111" applyNumberFormat="1" applyFont="1" applyBorder="1" applyAlignment="1">
      <alignment horizontal="right" vertical="center"/>
    </xf>
    <xf numFmtId="4" fontId="3" fillId="0" borderId="0" xfId="111" applyNumberFormat="1" applyFont="1" applyBorder="1" applyAlignment="1">
      <alignment horizontal="right" vertical="center"/>
    </xf>
    <xf numFmtId="4" fontId="3" fillId="0" borderId="16" xfId="111" applyNumberFormat="1" applyFont="1" applyBorder="1" applyAlignment="1">
      <alignment horizontal="right" vertical="center"/>
    </xf>
    <xf numFmtId="0" fontId="39" fillId="0" borderId="0" xfId="111" applyFont="1" applyBorder="1" applyAlignment="1">
      <alignment horizontal="left" vertical="center"/>
    </xf>
    <xf numFmtId="0" fontId="3" fillId="0" borderId="17" xfId="111" applyFont="1" applyBorder="1" applyAlignment="1">
      <alignment horizontal="left" vertical="center"/>
    </xf>
    <xf numFmtId="0" fontId="3" fillId="0" borderId="18" xfId="111" applyFont="1" applyBorder="1" applyAlignment="1">
      <alignment horizontal="center" vertical="center"/>
    </xf>
    <xf numFmtId="4" fontId="3" fillId="0" borderId="18" xfId="111" applyNumberFormat="1" applyFont="1" applyBorder="1" applyAlignment="1">
      <alignment horizontal="center" vertical="center"/>
    </xf>
    <xf numFmtId="4" fontId="3" fillId="0" borderId="19" xfId="111" applyNumberFormat="1" applyFont="1" applyBorder="1" applyAlignment="1">
      <alignment horizontal="center" vertical="center"/>
    </xf>
    <xf numFmtId="0" fontId="3" fillId="0" borderId="20" xfId="111" applyFont="1" applyBorder="1" applyAlignment="1">
      <alignment horizontal="left" vertical="center"/>
    </xf>
    <xf numFmtId="0" fontId="4" fillId="0" borderId="20" xfId="111" applyFont="1" applyBorder="1" applyAlignment="1">
      <alignment horizontal="center" vertical="center"/>
    </xf>
    <xf numFmtId="4" fontId="4" fillId="0" borderId="20" xfId="111" applyNumberFormat="1" applyFont="1" applyBorder="1" applyAlignment="1">
      <alignment horizontal="right" vertical="center"/>
    </xf>
    <xf numFmtId="4" fontId="3" fillId="0" borderId="20" xfId="111" applyNumberFormat="1" applyFont="1" applyBorder="1" applyAlignment="1">
      <alignment horizontal="right" vertical="center"/>
    </xf>
    <xf numFmtId="4" fontId="3" fillId="0" borderId="21" xfId="111" applyNumberFormat="1" applyFont="1" applyBorder="1" applyAlignment="1">
      <alignment horizontal="right" vertical="center"/>
    </xf>
    <xf numFmtId="0" fontId="3" fillId="0" borderId="22" xfId="111" applyFont="1" applyBorder="1" applyAlignment="1">
      <alignment horizontal="left" vertical="center"/>
    </xf>
    <xf numFmtId="0" fontId="3" fillId="0" borderId="12" xfId="111" applyFont="1" applyBorder="1" applyAlignment="1">
      <alignment horizontal="left" vertical="center"/>
    </xf>
    <xf numFmtId="0" fontId="3" fillId="0" borderId="12" xfId="111" applyFont="1" applyFill="1" applyBorder="1" applyAlignment="1">
      <alignment horizontal="left" vertical="center"/>
    </xf>
    <xf numFmtId="0" fontId="3" fillId="0" borderId="12" xfId="111" applyFont="1" applyFill="1" applyBorder="1" applyAlignment="1">
      <alignment horizontal="center" vertical="center"/>
    </xf>
    <xf numFmtId="4" fontId="3" fillId="0" borderId="23" xfId="111" applyNumberFormat="1" applyFont="1" applyBorder="1" applyAlignment="1">
      <alignment horizontal="right" vertical="center"/>
    </xf>
    <xf numFmtId="0" fontId="3" fillId="0" borderId="11" xfId="111" applyFont="1" applyBorder="1" applyAlignment="1">
      <alignment horizontal="left" vertical="center"/>
    </xf>
    <xf numFmtId="0" fontId="4" fillId="0" borderId="22" xfId="111" applyFont="1" applyBorder="1" applyAlignment="1">
      <alignment vertical="center"/>
    </xf>
    <xf numFmtId="0" fontId="3" fillId="0" borderId="11" xfId="111" applyFont="1" applyBorder="1" applyAlignment="1">
      <alignment horizontal="right" vertical="center"/>
    </xf>
    <xf numFmtId="4" fontId="37" fillId="0" borderId="23" xfId="111" applyNumberFormat="1" applyFont="1" applyBorder="1" applyAlignment="1">
      <alignment horizontal="right" vertical="center"/>
    </xf>
    <xf numFmtId="0" fontId="3" fillId="0" borderId="11" xfId="111" applyFont="1" applyFill="1" applyBorder="1" applyAlignment="1">
      <alignment horizontal="left" vertical="center"/>
    </xf>
    <xf numFmtId="0" fontId="4" fillId="0" borderId="11" xfId="111" applyFont="1" applyFill="1" applyBorder="1" applyAlignment="1">
      <alignment horizontal="center" vertical="center"/>
    </xf>
    <xf numFmtId="0" fontId="3" fillId="0" borderId="0" xfId="111" applyFont="1" applyAlignment="1">
      <alignment horizontal="right" vertical="center"/>
    </xf>
    <xf numFmtId="2" fontId="3" fillId="0" borderId="0" xfId="111" applyNumberFormat="1" applyFont="1" applyAlignment="1">
      <alignment vertical="center"/>
    </xf>
    <xf numFmtId="0" fontId="4" fillId="0" borderId="11" xfId="111" applyFont="1" applyBorder="1" applyAlignment="1">
      <alignment vertical="center"/>
    </xf>
    <xf numFmtId="0" fontId="3" fillId="0" borderId="11" xfId="111" applyFont="1" applyBorder="1" applyAlignment="1">
      <alignment horizontal="left" vertical="top" wrapText="1"/>
    </xf>
    <xf numFmtId="0" fontId="3" fillId="0" borderId="11" xfId="111" applyFont="1" applyFill="1" applyBorder="1" applyAlignment="1">
      <alignment horizontal="center" vertical="justify" wrapText="1"/>
    </xf>
    <xf numFmtId="0" fontId="3" fillId="0" borderId="0" xfId="111" applyFont="1" applyBorder="1" applyAlignment="1">
      <alignment horizontal="center" vertical="justify" wrapText="1"/>
    </xf>
    <xf numFmtId="4" fontId="4" fillId="0" borderId="0" xfId="111" applyNumberFormat="1" applyFont="1" applyAlignment="1">
      <alignment vertical="center"/>
    </xf>
    <xf numFmtId="0" fontId="3" fillId="0" borderId="11" xfId="111" applyFont="1" applyFill="1" applyBorder="1" applyAlignment="1">
      <alignment horizontal="left" vertical="justify"/>
    </xf>
    <xf numFmtId="0" fontId="3" fillId="0" borderId="11" xfId="111" applyFont="1" applyFill="1" applyBorder="1" applyAlignment="1">
      <alignment horizontal="center" vertical="justify"/>
    </xf>
    <xf numFmtId="4" fontId="3" fillId="0" borderId="23" xfId="111" applyNumberFormat="1" applyFont="1" applyFill="1" applyBorder="1" applyAlignment="1">
      <alignment horizontal="right" vertical="center"/>
    </xf>
    <xf numFmtId="0" fontId="3" fillId="0" borderId="11" xfId="111" applyFont="1" applyBorder="1" applyAlignment="1">
      <alignment horizontal="left" vertical="justify"/>
    </xf>
    <xf numFmtId="0" fontId="3" fillId="0" borderId="24" xfId="111" applyFont="1" applyBorder="1" applyAlignment="1">
      <alignment horizontal="left" vertical="center"/>
    </xf>
    <xf numFmtId="0" fontId="3" fillId="0" borderId="25" xfId="111" applyFont="1" applyBorder="1" applyAlignment="1">
      <alignment horizontal="left" vertical="center"/>
    </xf>
    <xf numFmtId="0" fontId="3" fillId="0" borderId="25" xfId="111" applyFont="1" applyFill="1" applyBorder="1" applyAlignment="1">
      <alignment horizontal="center" vertical="center"/>
    </xf>
    <xf numFmtId="4" fontId="3" fillId="0" borderId="25" xfId="111" applyNumberFormat="1" applyFont="1" applyFill="1" applyBorder="1" applyAlignment="1">
      <alignment horizontal="right" vertical="center"/>
    </xf>
    <xf numFmtId="4" fontId="3" fillId="0" borderId="26" xfId="111" applyNumberFormat="1" applyFont="1" applyBorder="1" applyAlignment="1">
      <alignment horizontal="right" vertical="center"/>
    </xf>
    <xf numFmtId="0" fontId="3" fillId="0" borderId="11" xfId="111" applyFont="1" applyFill="1" applyBorder="1" applyAlignment="1">
      <alignment horizontal="center" vertical="center" wrapText="1"/>
    </xf>
    <xf numFmtId="0" fontId="4" fillId="0" borderId="25" xfId="111" applyFont="1" applyFill="1" applyBorder="1" applyAlignment="1">
      <alignment horizontal="center" vertical="center"/>
    </xf>
    <xf numFmtId="4" fontId="4" fillId="0" borderId="25" xfId="111" applyNumberFormat="1" applyFont="1" applyFill="1" applyBorder="1" applyAlignment="1">
      <alignment horizontal="right" vertical="center"/>
    </xf>
    <xf numFmtId="0" fontId="3" fillId="0" borderId="27" xfId="111" applyFont="1" applyBorder="1" applyAlignment="1">
      <alignment horizontal="left" vertical="center"/>
    </xf>
    <xf numFmtId="0" fontId="3" fillId="0" borderId="12" xfId="111" applyFont="1" applyBorder="1" applyAlignment="1">
      <alignment horizontal="left" vertical="justify"/>
    </xf>
    <xf numFmtId="4" fontId="3" fillId="0" borderId="28" xfId="111" applyNumberFormat="1" applyFont="1" applyBorder="1" applyAlignment="1">
      <alignment horizontal="right" vertical="center"/>
    </xf>
    <xf numFmtId="0" fontId="4" fillId="0" borderId="11" xfId="111" applyFont="1" applyBorder="1" applyAlignment="1">
      <alignment horizontal="left" vertical="center"/>
    </xf>
    <xf numFmtId="0" fontId="3" fillId="0" borderId="11" xfId="111" applyFont="1" applyFill="1" applyBorder="1" applyAlignment="1">
      <alignment vertical="center"/>
    </xf>
    <xf numFmtId="0" fontId="3" fillId="0" borderId="11" xfId="111" applyFont="1" applyFill="1" applyBorder="1" applyAlignment="1">
      <alignment horizontal="right" vertical="center"/>
    </xf>
    <xf numFmtId="0" fontId="3" fillId="0" borderId="29" xfId="111" applyFont="1" applyBorder="1" applyAlignment="1">
      <alignment horizontal="left" vertical="center"/>
    </xf>
    <xf numFmtId="0" fontId="3" fillId="0" borderId="30" xfId="111" applyFont="1" applyBorder="1" applyAlignment="1">
      <alignment horizontal="left" vertical="center"/>
    </xf>
    <xf numFmtId="0" fontId="3" fillId="0" borderId="30" xfId="111" applyFont="1" applyFill="1" applyBorder="1" applyAlignment="1">
      <alignment horizontal="center" vertical="center"/>
    </xf>
    <xf numFmtId="4" fontId="3" fillId="0" borderId="30" xfId="111" applyNumberFormat="1" applyFont="1" applyFill="1" applyBorder="1" applyAlignment="1">
      <alignment horizontal="right" vertical="center"/>
    </xf>
    <xf numFmtId="4" fontId="3" fillId="0" borderId="31" xfId="111" applyNumberFormat="1" applyFont="1" applyBorder="1" applyAlignment="1">
      <alignment horizontal="right" vertical="center"/>
    </xf>
    <xf numFmtId="1" fontId="3" fillId="0" borderId="0" xfId="111" applyNumberFormat="1" applyFont="1" applyAlignment="1">
      <alignment vertical="center"/>
    </xf>
    <xf numFmtId="0" fontId="3" fillId="0" borderId="0" xfId="111" applyFont="1" applyAlignment="1">
      <alignment vertical="center"/>
    </xf>
    <xf numFmtId="0" fontId="3" fillId="0" borderId="22" xfId="111" applyFont="1" applyBorder="1" applyAlignment="1">
      <alignment vertical="center"/>
    </xf>
    <xf numFmtId="0" fontId="3" fillId="0" borderId="11" xfId="111" applyFont="1" applyBorder="1" applyAlignment="1">
      <alignment vertical="center"/>
    </xf>
    <xf numFmtId="4" fontId="3" fillId="0" borderId="11" xfId="111" applyNumberFormat="1" applyFont="1" applyFill="1" applyBorder="1" applyAlignment="1">
      <alignment horizontal="center" vertical="center"/>
    </xf>
    <xf numFmtId="2" fontId="3" fillId="0" borderId="11" xfId="111" applyNumberFormat="1" applyFont="1" applyFill="1" applyBorder="1" applyAlignment="1">
      <alignment horizontal="right" vertical="center"/>
    </xf>
    <xf numFmtId="2" fontId="3" fillId="0" borderId="11" xfId="111" applyNumberFormat="1" applyFont="1" applyFill="1" applyBorder="1" applyAlignment="1">
      <alignment vertical="center"/>
    </xf>
    <xf numFmtId="2" fontId="4" fillId="0" borderId="11" xfId="111" applyNumberFormat="1" applyFont="1" applyFill="1" applyBorder="1" applyAlignment="1">
      <alignment horizontal="right" vertical="center"/>
    </xf>
    <xf numFmtId="0" fontId="3" fillId="0" borderId="0" xfId="111" applyFont="1" applyFill="1" applyBorder="1" applyAlignment="1">
      <alignment horizontal="center" vertical="center"/>
    </xf>
    <xf numFmtId="0" fontId="3" fillId="0" borderId="0" xfId="111" applyFont="1" applyFill="1" applyAlignment="1">
      <alignment horizontal="center" vertical="center"/>
    </xf>
    <xf numFmtId="0" fontId="3" fillId="0" borderId="0" xfId="111" applyFont="1" applyFill="1" applyBorder="1" applyAlignment="1">
      <alignment vertical="center"/>
    </xf>
    <xf numFmtId="0" fontId="4" fillId="0" borderId="11" xfId="111" applyFont="1" applyBorder="1" applyAlignment="1">
      <alignment horizontal="center" vertical="center"/>
    </xf>
    <xf numFmtId="4" fontId="4" fillId="0" borderId="11" xfId="111" applyNumberFormat="1" applyFont="1" applyBorder="1" applyAlignment="1">
      <alignment horizontal="right" vertical="center"/>
    </xf>
    <xf numFmtId="4" fontId="3" fillId="0" borderId="11" xfId="111" applyNumberFormat="1" applyFont="1" applyBorder="1" applyAlignment="1">
      <alignment horizontal="right" vertical="center"/>
    </xf>
    <xf numFmtId="4" fontId="3" fillId="0" borderId="11" xfId="111" applyNumberFormat="1" applyFont="1" applyBorder="1" applyAlignment="1">
      <alignment horizontal="center" vertical="center"/>
    </xf>
    <xf numFmtId="0" fontId="37" fillId="0" borderId="11" xfId="111" applyFont="1" applyBorder="1" applyAlignment="1">
      <alignment horizontal="center" vertical="center"/>
    </xf>
    <xf numFmtId="4" fontId="37" fillId="0" borderId="11" xfId="111" applyNumberFormat="1" applyFont="1" applyBorder="1" applyAlignment="1">
      <alignment horizontal="right" vertical="center"/>
    </xf>
    <xf numFmtId="0" fontId="4" fillId="0" borderId="24" xfId="111" applyFont="1" applyBorder="1" applyAlignment="1">
      <alignment vertical="center"/>
    </xf>
    <xf numFmtId="0" fontId="4" fillId="0" borderId="25" xfId="111" applyFont="1" applyBorder="1" applyAlignment="1">
      <alignment vertical="center"/>
    </xf>
    <xf numFmtId="0" fontId="4" fillId="0" borderId="25" xfId="111" applyFont="1" applyBorder="1" applyAlignment="1">
      <alignment horizontal="center" vertical="center"/>
    </xf>
    <xf numFmtId="4" fontId="4" fillId="0" borderId="25" xfId="111" applyNumberFormat="1" applyFont="1" applyBorder="1" applyAlignment="1">
      <alignment horizontal="right" vertical="center"/>
    </xf>
    <xf numFmtId="4" fontId="3" fillId="0" borderId="25" xfId="111" applyNumberFormat="1" applyFont="1" applyBorder="1" applyAlignment="1">
      <alignment horizontal="right" vertical="center"/>
    </xf>
    <xf numFmtId="0" fontId="4" fillId="0" borderId="0" xfId="111" applyFont="1" applyAlignment="1">
      <alignment horizontal="center" vertical="center"/>
    </xf>
    <xf numFmtId="4" fontId="4" fillId="0" borderId="0" xfId="111" applyNumberFormat="1" applyFont="1" applyAlignment="1">
      <alignment horizontal="right" vertical="center"/>
    </xf>
    <xf numFmtId="4" fontId="3" fillId="0" borderId="0" xfId="111" applyNumberFormat="1" applyFont="1" applyAlignment="1">
      <alignment horizontal="right" vertical="center"/>
    </xf>
    <xf numFmtId="0" fontId="4" fillId="0" borderId="32" xfId="111" applyFont="1" applyBorder="1" applyAlignment="1">
      <alignment vertical="center"/>
    </xf>
    <xf numFmtId="0" fontId="3" fillId="0" borderId="0" xfId="111" applyFont="1" applyBorder="1" applyAlignment="1">
      <alignment horizontal="left" vertical="center"/>
    </xf>
    <xf numFmtId="0" fontId="40" fillId="0" borderId="0" xfId="111" applyFont="1" applyBorder="1" applyAlignment="1">
      <alignment vertical="center"/>
    </xf>
    <xf numFmtId="0" fontId="3" fillId="0" borderId="12" xfId="111" applyFont="1" applyFill="1" applyBorder="1" applyAlignment="1">
      <alignment horizontal="center" vertical="justify"/>
    </xf>
    <xf numFmtId="0" fontId="4" fillId="0" borderId="12" xfId="111" applyFont="1" applyFill="1" applyBorder="1" applyAlignment="1">
      <alignment horizontal="center" vertical="center"/>
    </xf>
    <xf numFmtId="4" fontId="4" fillId="0" borderId="12" xfId="111" applyNumberFormat="1" applyFont="1" applyFill="1" applyBorder="1" applyAlignment="1">
      <alignment horizontal="right" vertical="center"/>
    </xf>
    <xf numFmtId="0" fontId="4" fillId="0" borderId="30" xfId="111" applyFont="1" applyFill="1" applyBorder="1" applyAlignment="1">
      <alignment horizontal="center" vertical="center"/>
    </xf>
    <xf numFmtId="4" fontId="4" fillId="0" borderId="30" xfId="111" applyNumberFormat="1" applyFont="1" applyFill="1" applyBorder="1" applyAlignment="1">
      <alignment horizontal="right" vertical="center"/>
    </xf>
    <xf numFmtId="0" fontId="4" fillId="0" borderId="27" xfId="111" applyFont="1" applyBorder="1" applyAlignment="1">
      <alignment vertical="center"/>
    </xf>
    <xf numFmtId="0" fontId="4" fillId="0" borderId="12" xfId="111" applyFont="1" applyBorder="1" applyAlignment="1">
      <alignment vertical="center"/>
    </xf>
    <xf numFmtId="4" fontId="37" fillId="0" borderId="28" xfId="111" applyNumberFormat="1" applyFont="1" applyBorder="1" applyAlignment="1">
      <alignment horizontal="right" vertical="center"/>
    </xf>
    <xf numFmtId="0" fontId="3" fillId="0" borderId="25" xfId="111" applyFont="1" applyBorder="1" applyAlignment="1">
      <alignment horizontal="left" vertical="justify"/>
    </xf>
    <xf numFmtId="0" fontId="3" fillId="0" borderId="25" xfId="111" applyNumberFormat="1" applyFont="1" applyFill="1" applyBorder="1" applyAlignment="1">
      <alignment horizontal="center" vertical="center"/>
    </xf>
    <xf numFmtId="4" fontId="3" fillId="0" borderId="12" xfId="111" applyNumberFormat="1" applyFont="1" applyFill="1" applyBorder="1" applyAlignment="1">
      <alignment horizontal="center" vertical="center"/>
    </xf>
    <xf numFmtId="0" fontId="3" fillId="0" borderId="33" xfId="111" applyFont="1" applyFill="1" applyBorder="1" applyAlignment="1">
      <alignment horizontal="center" vertical="center"/>
    </xf>
    <xf numFmtId="4" fontId="3" fillId="0" borderId="25" xfId="111" applyNumberFormat="1" applyFont="1" applyBorder="1" applyAlignment="1">
      <alignment horizontal="center" vertical="center"/>
    </xf>
    <xf numFmtId="0" fontId="4" fillId="0" borderId="12" xfId="111" applyFont="1" applyBorder="1" applyAlignment="1">
      <alignment horizontal="center" vertical="center"/>
    </xf>
    <xf numFmtId="4" fontId="4" fillId="0" borderId="12" xfId="111" applyNumberFormat="1" applyFont="1" applyBorder="1" applyAlignment="1">
      <alignment horizontal="right" vertical="center"/>
    </xf>
    <xf numFmtId="4" fontId="3" fillId="0" borderId="12" xfId="111" applyNumberFormat="1" applyFont="1" applyBorder="1" applyAlignment="1">
      <alignment horizontal="right" vertical="center"/>
    </xf>
    <xf numFmtId="0" fontId="3" fillId="0" borderId="34" xfId="111" applyFont="1" applyBorder="1" applyAlignment="1">
      <alignment horizontal="left" vertical="center"/>
    </xf>
    <xf numFmtId="0" fontId="3" fillId="0" borderId="35" xfId="111" applyFont="1" applyBorder="1" applyAlignment="1">
      <alignment horizontal="left" vertical="center"/>
    </xf>
    <xf numFmtId="0" fontId="3" fillId="0" borderId="35" xfId="111" applyFont="1" applyFill="1" applyBorder="1" applyAlignment="1">
      <alignment horizontal="center" vertical="center"/>
    </xf>
    <xf numFmtId="0" fontId="4" fillId="0" borderId="35" xfId="111" applyFont="1" applyFill="1" applyBorder="1" applyAlignment="1">
      <alignment horizontal="center" vertical="center"/>
    </xf>
    <xf numFmtId="4" fontId="4" fillId="0" borderId="35" xfId="111" applyNumberFormat="1" applyFont="1" applyFill="1" applyBorder="1" applyAlignment="1">
      <alignment horizontal="right" vertical="center"/>
    </xf>
    <xf numFmtId="4" fontId="3" fillId="0" borderId="35" xfId="111" applyNumberFormat="1" applyFont="1" applyFill="1" applyBorder="1" applyAlignment="1">
      <alignment horizontal="right" vertical="center"/>
    </xf>
    <xf numFmtId="4" fontId="3" fillId="0" borderId="36" xfId="111" applyNumberFormat="1" applyFont="1" applyBorder="1" applyAlignment="1">
      <alignment horizontal="right" vertical="center"/>
    </xf>
    <xf numFmtId="0" fontId="38" fillId="0" borderId="32" xfId="111" applyFont="1" applyBorder="1" applyAlignment="1">
      <alignment horizontal="left" vertical="center"/>
    </xf>
    <xf numFmtId="0" fontId="37" fillId="0" borderId="0" xfId="194" applyFont="1" applyAlignment="1">
      <alignment/>
      <protection/>
    </xf>
    <xf numFmtId="0" fontId="3" fillId="0" borderId="0" xfId="194" applyFont="1" applyAlignment="1">
      <alignment/>
      <protection/>
    </xf>
    <xf numFmtId="0" fontId="37" fillId="0" borderId="0" xfId="194" applyFont="1" applyAlignment="1">
      <alignment horizontal="left"/>
      <protection/>
    </xf>
    <xf numFmtId="0" fontId="3" fillId="0" borderId="0" xfId="194" applyFont="1" applyAlignment="1">
      <alignment horizontal="left"/>
      <protection/>
    </xf>
    <xf numFmtId="4" fontId="3" fillId="0" borderId="0" xfId="194" applyNumberFormat="1" applyFont="1">
      <alignment vertical="top"/>
      <protection/>
    </xf>
    <xf numFmtId="0" fontId="3" fillId="0" borderId="0" xfId="194" applyFont="1">
      <alignment vertical="top"/>
      <protection/>
    </xf>
    <xf numFmtId="0" fontId="36" fillId="0" borderId="0" xfId="194" applyFont="1" applyAlignment="1">
      <alignment/>
      <protection/>
    </xf>
    <xf numFmtId="4" fontId="37" fillId="0" borderId="0" xfId="194" applyNumberFormat="1" applyFont="1">
      <alignment vertical="top"/>
      <protection/>
    </xf>
    <xf numFmtId="49" fontId="3" fillId="0" borderId="37" xfId="194" applyNumberFormat="1" applyFont="1" applyBorder="1" applyAlignment="1">
      <alignment horizontal="centerContinuous" vertical="center"/>
      <protection/>
    </xf>
    <xf numFmtId="0" fontId="3" fillId="0" borderId="37" xfId="194" applyFont="1" applyBorder="1" applyAlignment="1">
      <alignment vertical="center"/>
      <protection/>
    </xf>
    <xf numFmtId="4" fontId="3" fillId="0" borderId="37" xfId="194" applyNumberFormat="1" applyFont="1" applyBorder="1" applyAlignment="1">
      <alignment horizontal="right" vertical="center"/>
      <protection/>
    </xf>
    <xf numFmtId="10" fontId="3" fillId="0" borderId="37" xfId="194" applyNumberFormat="1" applyFont="1" applyBorder="1" applyAlignment="1">
      <alignment horizontal="center" vertical="center"/>
      <protection/>
    </xf>
    <xf numFmtId="4" fontId="3" fillId="0" borderId="37" xfId="194" applyNumberFormat="1" applyFont="1" applyFill="1" applyBorder="1" applyAlignment="1">
      <alignment horizontal="center" vertical="center"/>
      <protection/>
    </xf>
    <xf numFmtId="10" fontId="3" fillId="0" borderId="37" xfId="194" applyNumberFormat="1" applyFont="1" applyFill="1" applyBorder="1" applyAlignment="1">
      <alignment horizontal="center" vertical="center"/>
      <protection/>
    </xf>
    <xf numFmtId="4" fontId="3" fillId="0" borderId="0" xfId="194" applyNumberFormat="1" applyFont="1" applyAlignment="1">
      <alignment/>
      <protection/>
    </xf>
    <xf numFmtId="0" fontId="37" fillId="0" borderId="38" xfId="194" applyFont="1" applyBorder="1" applyAlignment="1">
      <alignment vertical="center"/>
      <protection/>
    </xf>
    <xf numFmtId="0" fontId="37" fillId="0" borderId="39" xfId="194" applyFont="1" applyBorder="1" applyAlignment="1">
      <alignment vertical="center"/>
      <protection/>
    </xf>
    <xf numFmtId="4" fontId="37" fillId="0" borderId="40" xfId="194" applyNumberFormat="1" applyFont="1" applyBorder="1" applyAlignment="1">
      <alignment vertical="center"/>
      <protection/>
    </xf>
    <xf numFmtId="10" fontId="37" fillId="0" borderId="40" xfId="194" applyNumberFormat="1" applyFont="1" applyBorder="1" applyAlignment="1">
      <alignment horizontal="center" vertical="center"/>
      <protection/>
    </xf>
    <xf numFmtId="4" fontId="3" fillId="0" borderId="40" xfId="194" applyNumberFormat="1" applyFont="1" applyBorder="1" applyAlignment="1">
      <alignment/>
      <protection/>
    </xf>
    <xf numFmtId="4" fontId="37" fillId="0" borderId="37" xfId="194" applyNumberFormat="1" applyFont="1" applyBorder="1" applyAlignment="1">
      <alignment horizontal="center" vertical="center"/>
      <protection/>
    </xf>
    <xf numFmtId="10" fontId="37" fillId="0" borderId="37" xfId="194" applyNumberFormat="1" applyFont="1" applyBorder="1" applyAlignment="1">
      <alignment horizontal="center" vertical="center"/>
      <protection/>
    </xf>
    <xf numFmtId="0" fontId="3" fillId="0" borderId="0" xfId="194" applyFont="1" applyBorder="1" applyAlignment="1">
      <alignment/>
      <protection/>
    </xf>
    <xf numFmtId="0" fontId="37" fillId="0" borderId="0" xfId="194" applyFont="1" applyBorder="1" applyAlignment="1">
      <alignment horizontal="right" indent="4"/>
      <protection/>
    </xf>
    <xf numFmtId="0" fontId="3" fillId="0" borderId="0" xfId="194" applyFont="1" applyAlignment="1">
      <alignment horizontal="center"/>
      <protection/>
    </xf>
    <xf numFmtId="0" fontId="37" fillId="0" borderId="0" xfId="194" applyFont="1" applyBorder="1" applyAlignment="1">
      <alignment/>
      <protection/>
    </xf>
    <xf numFmtId="14" fontId="37" fillId="0" borderId="0" xfId="194" applyNumberFormat="1" applyFont="1" applyBorder="1" applyAlignment="1">
      <alignment horizontal="left"/>
      <protection/>
    </xf>
    <xf numFmtId="0" fontId="38" fillId="0" borderId="32" xfId="111" applyFont="1" applyBorder="1" applyAlignment="1">
      <alignment horizontal="left" vertical="center"/>
    </xf>
    <xf numFmtId="0" fontId="37" fillId="0" borderId="41" xfId="111" applyFont="1" applyBorder="1" applyAlignment="1">
      <alignment horizontal="left" vertical="center"/>
    </xf>
    <xf numFmtId="0" fontId="37" fillId="0" borderId="20" xfId="111" applyFont="1" applyBorder="1" applyAlignment="1">
      <alignment horizontal="left" vertical="center"/>
    </xf>
    <xf numFmtId="0" fontId="37" fillId="0" borderId="22" xfId="111" applyFont="1" applyBorder="1" applyAlignment="1">
      <alignment horizontal="left" vertical="center"/>
    </xf>
    <xf numFmtId="0" fontId="37" fillId="0" borderId="11" xfId="111" applyFont="1" applyBorder="1" applyAlignment="1">
      <alignment horizontal="left" vertical="center"/>
    </xf>
    <xf numFmtId="0" fontId="37" fillId="0" borderId="29" xfId="111" applyFont="1" applyBorder="1" applyAlignment="1">
      <alignment horizontal="left" vertical="center"/>
    </xf>
    <xf numFmtId="0" fontId="37" fillId="0" borderId="30" xfId="111" applyFont="1" applyBorder="1" applyAlignment="1">
      <alignment horizontal="left" vertical="center"/>
    </xf>
    <xf numFmtId="10" fontId="0" fillId="0" borderId="0" xfId="194" applyNumberFormat="1" applyFont="1" applyFill="1" applyBorder="1" applyAlignment="1" applyProtection="1">
      <alignment/>
      <protection/>
    </xf>
    <xf numFmtId="4" fontId="0" fillId="0" borderId="0" xfId="194" applyNumberFormat="1" applyFont="1" applyFill="1" applyBorder="1" applyAlignment="1" applyProtection="1">
      <alignment/>
      <protection/>
    </xf>
    <xf numFmtId="0" fontId="37" fillId="0" borderId="0" xfId="194" applyFont="1" applyBorder="1" applyAlignment="1">
      <alignment horizontal="left"/>
      <protection/>
    </xf>
    <xf numFmtId="0" fontId="38" fillId="0" borderId="0" xfId="111" applyFont="1" applyBorder="1" applyAlignment="1">
      <alignment horizontal="left" vertical="center"/>
    </xf>
    <xf numFmtId="4" fontId="3" fillId="46" borderId="37" xfId="194" applyNumberFormat="1" applyFont="1" applyFill="1" applyBorder="1" applyAlignment="1">
      <alignment horizontal="center" vertical="center"/>
      <protection/>
    </xf>
    <xf numFmtId="10" fontId="3" fillId="46" borderId="37" xfId="194" applyNumberFormat="1" applyFont="1" applyFill="1" applyBorder="1" applyAlignment="1">
      <alignment horizontal="center" vertical="center"/>
      <protection/>
    </xf>
    <xf numFmtId="4" fontId="3" fillId="47" borderId="37" xfId="194" applyNumberFormat="1" applyFont="1" applyFill="1" applyBorder="1" applyAlignment="1">
      <alignment horizontal="center" vertical="center"/>
      <protection/>
    </xf>
    <xf numFmtId="10" fontId="3" fillId="47" borderId="37" xfId="194" applyNumberFormat="1" applyFont="1" applyFill="1" applyBorder="1" applyAlignment="1">
      <alignment horizontal="center" vertical="center"/>
      <protection/>
    </xf>
    <xf numFmtId="0" fontId="3" fillId="0" borderId="11" xfId="111" applyFont="1" applyFill="1" applyBorder="1" applyAlignment="1">
      <alignment horizontal="center" vertical="center"/>
    </xf>
    <xf numFmtId="0" fontId="37" fillId="35" borderId="42" xfId="194" applyFont="1" applyFill="1" applyBorder="1" applyAlignment="1">
      <alignment horizontal="center" vertical="center"/>
      <protection/>
    </xf>
    <xf numFmtId="0" fontId="37" fillId="35" borderId="43" xfId="194" applyFont="1" applyFill="1" applyBorder="1" applyAlignment="1">
      <alignment horizontal="center" vertical="center"/>
      <protection/>
    </xf>
    <xf numFmtId="0" fontId="37" fillId="35" borderId="44" xfId="194" applyFont="1" applyFill="1" applyBorder="1" applyAlignment="1">
      <alignment horizontal="center" vertical="center"/>
      <protection/>
    </xf>
    <xf numFmtId="0" fontId="37" fillId="0" borderId="0" xfId="194" applyFont="1" applyBorder="1" applyAlignment="1">
      <alignment horizontal="center" vertical="center"/>
      <protection/>
    </xf>
    <xf numFmtId="0" fontId="37" fillId="0" borderId="45" xfId="194" applyFont="1" applyBorder="1" applyAlignment="1">
      <alignment horizontal="center" vertical="center"/>
      <protection/>
    </xf>
    <xf numFmtId="0" fontId="37" fillId="0" borderId="46" xfId="194" applyFont="1" applyBorder="1" applyAlignment="1">
      <alignment horizontal="center" vertical="center"/>
      <protection/>
    </xf>
    <xf numFmtId="0" fontId="37" fillId="0" borderId="0" xfId="194" applyFont="1" applyBorder="1" applyAlignment="1">
      <alignment horizontal="left"/>
      <protection/>
    </xf>
    <xf numFmtId="0" fontId="37" fillId="0" borderId="0" xfId="194" applyFont="1" applyBorder="1" applyAlignment="1">
      <alignment/>
      <protection/>
    </xf>
    <xf numFmtId="14" fontId="37" fillId="0" borderId="47" xfId="194" applyNumberFormat="1" applyFont="1" applyBorder="1" applyAlignment="1">
      <alignment horizontal="left"/>
      <protection/>
    </xf>
    <xf numFmtId="0" fontId="37" fillId="0" borderId="0" xfId="194" applyFont="1" applyBorder="1" applyAlignment="1">
      <alignment horizontal="left" indent="3"/>
      <protection/>
    </xf>
    <xf numFmtId="0" fontId="37" fillId="0" borderId="0" xfId="194" applyFont="1" applyBorder="1" applyAlignment="1">
      <alignment horizontal="right" indent="4"/>
      <protection/>
    </xf>
    <xf numFmtId="0" fontId="37" fillId="0" borderId="0" xfId="194" applyFont="1" applyBorder="1" applyAlignment="1">
      <alignment horizontal="center"/>
      <protection/>
    </xf>
    <xf numFmtId="0" fontId="37" fillId="35" borderId="45" xfId="194" applyFont="1" applyFill="1" applyBorder="1" applyAlignment="1">
      <alignment horizontal="center" vertical="center"/>
      <protection/>
    </xf>
    <xf numFmtId="0" fontId="37" fillId="35" borderId="46" xfId="194" applyFont="1" applyFill="1" applyBorder="1" applyAlignment="1">
      <alignment horizontal="center" vertical="center"/>
      <protection/>
    </xf>
    <xf numFmtId="0" fontId="37" fillId="35" borderId="37" xfId="194" applyFont="1" applyFill="1" applyBorder="1" applyAlignment="1">
      <alignment horizontal="center" vertical="center" textRotation="255"/>
      <protection/>
    </xf>
    <xf numFmtId="0" fontId="37" fillId="35" borderId="44" xfId="194" applyFont="1" applyFill="1" applyBorder="1" applyAlignment="1">
      <alignment horizontal="center" vertical="justify"/>
      <protection/>
    </xf>
    <xf numFmtId="0" fontId="37" fillId="35" borderId="42" xfId="194" applyFont="1" applyFill="1" applyBorder="1" applyAlignment="1">
      <alignment horizontal="center" vertical="justify"/>
      <protection/>
    </xf>
    <xf numFmtId="0" fontId="37" fillId="35" borderId="43" xfId="194" applyFont="1" applyFill="1" applyBorder="1" applyAlignment="1">
      <alignment horizontal="center" vertical="justify"/>
      <protection/>
    </xf>
    <xf numFmtId="0" fontId="37" fillId="35" borderId="48" xfId="194" applyFont="1" applyFill="1" applyBorder="1" applyAlignment="1">
      <alignment horizontal="center" vertical="justify"/>
      <protection/>
    </xf>
    <xf numFmtId="0" fontId="37" fillId="35" borderId="49" xfId="194" applyFont="1" applyFill="1" applyBorder="1" applyAlignment="1">
      <alignment horizontal="center" vertical="justify"/>
      <protection/>
    </xf>
    <xf numFmtId="0" fontId="37" fillId="0" borderId="50" xfId="194" applyFont="1" applyBorder="1" applyAlignment="1">
      <alignment horizontal="center" vertical="center"/>
      <protection/>
    </xf>
    <xf numFmtId="0" fontId="37" fillId="0" borderId="51" xfId="194" applyFont="1" applyBorder="1" applyAlignment="1">
      <alignment horizontal="center" vertical="center"/>
      <protection/>
    </xf>
    <xf numFmtId="0" fontId="37" fillId="0" borderId="38" xfId="194" applyFont="1" applyBorder="1" applyAlignment="1">
      <alignment horizontal="center" vertical="center"/>
      <protection/>
    </xf>
    <xf numFmtId="0" fontId="37" fillId="0" borderId="39" xfId="194" applyFont="1" applyBorder="1" applyAlignment="1">
      <alignment horizontal="center" vertical="center"/>
      <protection/>
    </xf>
  </cellXfs>
  <cellStyles count="272">
    <cellStyle name="Normal" xfId="0"/>
    <cellStyle name="_1  Academia de Policia Memoria" xfId="15"/>
    <cellStyle name="_1  Academia de Policia Memoria_Administração  LIDERTEX" xfId="16"/>
    <cellStyle name="_1  Academia de Policia Memoria_Galpão  LIDERTEX memória" xfId="17"/>
    <cellStyle name="_1  Academia de Policia Memoria_Guarita LIDERTEX" xfId="18"/>
    <cellStyle name="_1  Academia de Policia Memoria_LIDERTEX - ORÇAMENTO E CRONOGRAMA" xfId="19"/>
    <cellStyle name="_1  Academia de Policia Memoria_PQ TECNOLÓGICO_ADITIVO N.01_ENGEBRAS_(Comentado pela Engª Mirtes)" xfId="20"/>
    <cellStyle name="_1  Academia de Policia Memoria_Refeitório  LIDERTEX" xfId="21"/>
    <cellStyle name="_FACULDADE UEG Orçamento + Cronograma + Memória" xfId="22"/>
    <cellStyle name="_Flex Memoria" xfId="23"/>
    <cellStyle name="_Flex Memoria_Administração  LIDERTEX" xfId="24"/>
    <cellStyle name="_Flex Memoria_Galpão  LIDERTEX memória" xfId="25"/>
    <cellStyle name="_Flex Memoria_Guarita LIDERTEX" xfId="26"/>
    <cellStyle name="_Flex Memoria_LIDERTEX - ORÇAMENTO E CRONOGRAMA" xfId="27"/>
    <cellStyle name="_Flex Memoria_PQ TECNOLÓGICO_ADITIVO N.01_ENGEBRAS_(Comentado pela Engª Mirtes)" xfId="28"/>
    <cellStyle name="_Flex Memoria_Refeitório  LIDERTEX" xfId="29"/>
    <cellStyle name="_Hotel Canoas" xfId="30"/>
    <cellStyle name="_Planilha para levantamento de alvenaria" xfId="31"/>
    <cellStyle name="_Planilha para levantamento de revestimento" xfId="32"/>
    <cellStyle name="_SENAC Caldas Novas Memoria" xfId="33"/>
    <cellStyle name="20% - Accent1" xfId="34"/>
    <cellStyle name="20% - Accent2" xfId="35"/>
    <cellStyle name="20% - Accent3" xfId="36"/>
    <cellStyle name="20% - Accent4" xfId="37"/>
    <cellStyle name="20% - Accent5" xfId="38"/>
    <cellStyle name="20% - Accent6" xfId="39"/>
    <cellStyle name="20% - Ênfase1" xfId="40"/>
    <cellStyle name="20% - Ênfase2" xfId="41"/>
    <cellStyle name="20% - Ênfase3" xfId="42"/>
    <cellStyle name="20% - Ênfase4" xfId="43"/>
    <cellStyle name="20% - Ênfase5" xfId="44"/>
    <cellStyle name="20% - Ênfase6" xfId="45"/>
    <cellStyle name="40% - Accent1" xfId="46"/>
    <cellStyle name="40% - Accent2" xfId="47"/>
    <cellStyle name="40% - Accent3" xfId="48"/>
    <cellStyle name="40% - Accent4" xfId="49"/>
    <cellStyle name="40% - Accent5" xfId="50"/>
    <cellStyle name="40% - Accent6" xfId="51"/>
    <cellStyle name="40% - Ênfase1" xfId="52"/>
    <cellStyle name="40% - Ênfase2" xfId="53"/>
    <cellStyle name="40% - Ênfase3" xfId="54"/>
    <cellStyle name="40% - Ênfase4" xfId="55"/>
    <cellStyle name="40% - Ênfase5" xfId="56"/>
    <cellStyle name="40% - Ênfase6" xfId="57"/>
    <cellStyle name="60% - Accent1" xfId="58"/>
    <cellStyle name="60% - Accent2" xfId="59"/>
    <cellStyle name="60% - Accent3" xfId="60"/>
    <cellStyle name="60% - Accent4" xfId="61"/>
    <cellStyle name="60% - Accent5" xfId="62"/>
    <cellStyle name="60% - Accent6" xfId="63"/>
    <cellStyle name="60% - Ênfase1" xfId="64"/>
    <cellStyle name="60% - Ênfase2" xfId="65"/>
    <cellStyle name="60% - Ênfase3" xfId="66"/>
    <cellStyle name="60% - Ênfase4" xfId="67"/>
    <cellStyle name="60% - Ênfase5" xfId="68"/>
    <cellStyle name="60% - Ênfase6" xfId="69"/>
    <cellStyle name="Accent1" xfId="70"/>
    <cellStyle name="Accent2" xfId="71"/>
    <cellStyle name="Accent3" xfId="72"/>
    <cellStyle name="Accent4" xfId="73"/>
    <cellStyle name="Accent5" xfId="74"/>
    <cellStyle name="Accent6" xfId="75"/>
    <cellStyle name="arrafo de 5" xfId="76"/>
    <cellStyle name="Bad" xfId="77"/>
    <cellStyle name="Bom" xfId="78"/>
    <cellStyle name="Calculation" xfId="79"/>
    <cellStyle name="Cálculo" xfId="80"/>
    <cellStyle name="Célula de Verificação" xfId="81"/>
    <cellStyle name="Célula Vinculada" xfId="82"/>
    <cellStyle name="Check Cell" xfId="83"/>
    <cellStyle name="Data" xfId="84"/>
    <cellStyle name="Ênfase1" xfId="85"/>
    <cellStyle name="Ênfase2" xfId="86"/>
    <cellStyle name="Ênfase3" xfId="87"/>
    <cellStyle name="Ênfase4" xfId="88"/>
    <cellStyle name="Ênfase5" xfId="89"/>
    <cellStyle name="Ênfase6" xfId="90"/>
    <cellStyle name="Entrada" xfId="91"/>
    <cellStyle name="Estilo 1" xfId="92"/>
    <cellStyle name="Euro" xfId="93"/>
    <cellStyle name="Excel Built-in Normal" xfId="94"/>
    <cellStyle name="Excel_BuiltIn_Comma" xfId="95"/>
    <cellStyle name="Explanatory Text" xfId="96"/>
    <cellStyle name="Fixo" xfId="97"/>
    <cellStyle name="Good" xfId="98"/>
    <cellStyle name="Heading" xfId="99"/>
    <cellStyle name="Heading 1" xfId="100"/>
    <cellStyle name="Heading 2" xfId="101"/>
    <cellStyle name="Heading 3" xfId="102"/>
    <cellStyle name="Heading 4" xfId="103"/>
    <cellStyle name="Heading1" xfId="104"/>
    <cellStyle name="Hyperlink" xfId="105"/>
    <cellStyle name="Hyperlink 2" xfId="106"/>
    <cellStyle name="Followed Hyperlink" xfId="107"/>
    <cellStyle name="Incorreto" xfId="108"/>
    <cellStyle name="Input" xfId="109"/>
    <cellStyle name="Linked Cell" xfId="110"/>
    <cellStyle name="Currency" xfId="111"/>
    <cellStyle name="Currency [0]" xfId="112"/>
    <cellStyle name="Moeda 2" xfId="113"/>
    <cellStyle name="Moeda 2 2" xfId="114"/>
    <cellStyle name="Moeda 3" xfId="115"/>
    <cellStyle name="Moeda 4" xfId="116"/>
    <cellStyle name="Moeda 5" xfId="117"/>
    <cellStyle name="Neutra" xfId="118"/>
    <cellStyle name="Neutral" xfId="119"/>
    <cellStyle name="Normal 10" xfId="120"/>
    <cellStyle name="Normal 11" xfId="121"/>
    <cellStyle name="Normal 12" xfId="122"/>
    <cellStyle name="Normal 13" xfId="123"/>
    <cellStyle name="Normal 14" xfId="124"/>
    <cellStyle name="Normal 15" xfId="125"/>
    <cellStyle name="Normal 16" xfId="126"/>
    <cellStyle name="Normal 17" xfId="127"/>
    <cellStyle name="Normal 18" xfId="128"/>
    <cellStyle name="Normal 19" xfId="129"/>
    <cellStyle name="Normal 2" xfId="130"/>
    <cellStyle name="Normal 2 10" xfId="131"/>
    <cellStyle name="Normal 2 11" xfId="132"/>
    <cellStyle name="Normal 2 12" xfId="133"/>
    <cellStyle name="Normal 2 13" xfId="134"/>
    <cellStyle name="Normal 2 14" xfId="135"/>
    <cellStyle name="Normal 2 15" xfId="136"/>
    <cellStyle name="Normal 2 16" xfId="137"/>
    <cellStyle name="Normal 2 17" xfId="138"/>
    <cellStyle name="Normal 2 18" xfId="139"/>
    <cellStyle name="Normal 2 19" xfId="140"/>
    <cellStyle name="Normal 2 2" xfId="141"/>
    <cellStyle name="Normal 2 20" xfId="142"/>
    <cellStyle name="Normal 2 3" xfId="143"/>
    <cellStyle name="Normal 2 4" xfId="144"/>
    <cellStyle name="Normal 2 5" xfId="145"/>
    <cellStyle name="Normal 2 6" xfId="146"/>
    <cellStyle name="Normal 2 7" xfId="147"/>
    <cellStyle name="Normal 2 8" xfId="148"/>
    <cellStyle name="Normal 2 9" xfId="149"/>
    <cellStyle name="Normal 2_1  Academia de Policia Memoria" xfId="150"/>
    <cellStyle name="Normal 20" xfId="151"/>
    <cellStyle name="Normal 21" xfId="152"/>
    <cellStyle name="Normal 22" xfId="153"/>
    <cellStyle name="Normal 23" xfId="154"/>
    <cellStyle name="Normal 24" xfId="155"/>
    <cellStyle name="Normal 25" xfId="156"/>
    <cellStyle name="Normal 26" xfId="157"/>
    <cellStyle name="Normal 27" xfId="158"/>
    <cellStyle name="Normal 28" xfId="159"/>
    <cellStyle name="Normal 29" xfId="160"/>
    <cellStyle name="Normal 3" xfId="161"/>
    <cellStyle name="Normal 30" xfId="162"/>
    <cellStyle name="Normal 31" xfId="163"/>
    <cellStyle name="Normal 32" xfId="164"/>
    <cellStyle name="Normal 33" xfId="165"/>
    <cellStyle name="Normal 34" xfId="166"/>
    <cellStyle name="Normal 35" xfId="167"/>
    <cellStyle name="Normal 36" xfId="168"/>
    <cellStyle name="Normal 37" xfId="169"/>
    <cellStyle name="Normal 38" xfId="170"/>
    <cellStyle name="Normal 39" xfId="171"/>
    <cellStyle name="Normal 4" xfId="172"/>
    <cellStyle name="Normal 40" xfId="173"/>
    <cellStyle name="Normal 41" xfId="174"/>
    <cellStyle name="Normal 42" xfId="175"/>
    <cellStyle name="Normal 43" xfId="176"/>
    <cellStyle name="Normal 44" xfId="177"/>
    <cellStyle name="Normal 45" xfId="178"/>
    <cellStyle name="Normal 46" xfId="179"/>
    <cellStyle name="Normal 47" xfId="180"/>
    <cellStyle name="Normal 48" xfId="181"/>
    <cellStyle name="Normal 49" xfId="182"/>
    <cellStyle name="Normal 5" xfId="183"/>
    <cellStyle name="Normal 50" xfId="184"/>
    <cellStyle name="Normal 51" xfId="185"/>
    <cellStyle name="Normal 52" xfId="186"/>
    <cellStyle name="Normal 53" xfId="187"/>
    <cellStyle name="Normal 54" xfId="188"/>
    <cellStyle name="Normal 55" xfId="189"/>
    <cellStyle name="Normal 6" xfId="190"/>
    <cellStyle name="Normal 7" xfId="191"/>
    <cellStyle name="Normal 8" xfId="192"/>
    <cellStyle name="Normal 9" xfId="193"/>
    <cellStyle name="Normal_FACULDADE UEG Orçamento + Cronograma + Memória" xfId="194"/>
    <cellStyle name="Nota" xfId="195"/>
    <cellStyle name="Nota 10" xfId="196"/>
    <cellStyle name="Nota 11" xfId="197"/>
    <cellStyle name="Nota 12" xfId="198"/>
    <cellStyle name="Nota 13" xfId="199"/>
    <cellStyle name="Nota 14" xfId="200"/>
    <cellStyle name="Nota 15" xfId="201"/>
    <cellStyle name="Nota 16" xfId="202"/>
    <cellStyle name="Nota 17" xfId="203"/>
    <cellStyle name="Nota 18" xfId="204"/>
    <cellStyle name="Nota 19" xfId="205"/>
    <cellStyle name="Nota 2" xfId="206"/>
    <cellStyle name="Nota 20" xfId="207"/>
    <cellStyle name="Nota 21" xfId="208"/>
    <cellStyle name="Nota 22" xfId="209"/>
    <cellStyle name="Nota 23" xfId="210"/>
    <cellStyle name="Nota 24" xfId="211"/>
    <cellStyle name="Nota 25" xfId="212"/>
    <cellStyle name="Nota 26" xfId="213"/>
    <cellStyle name="Nota 27" xfId="214"/>
    <cellStyle name="Nota 28" xfId="215"/>
    <cellStyle name="Nota 29" xfId="216"/>
    <cellStyle name="Nota 3" xfId="217"/>
    <cellStyle name="Nota 30" xfId="218"/>
    <cellStyle name="Nota 31" xfId="219"/>
    <cellStyle name="Nota 32" xfId="220"/>
    <cellStyle name="Nota 33" xfId="221"/>
    <cellStyle name="Nota 34" xfId="222"/>
    <cellStyle name="Nota 35" xfId="223"/>
    <cellStyle name="Nota 36" xfId="224"/>
    <cellStyle name="Nota 37" xfId="225"/>
    <cellStyle name="Nota 38" xfId="226"/>
    <cellStyle name="Nota 39" xfId="227"/>
    <cellStyle name="Nota 4" xfId="228"/>
    <cellStyle name="Nota 40" xfId="229"/>
    <cellStyle name="Nota 41" xfId="230"/>
    <cellStyle name="Nota 42" xfId="231"/>
    <cellStyle name="Nota 43" xfId="232"/>
    <cellStyle name="Nota 44" xfId="233"/>
    <cellStyle name="Nota 45" xfId="234"/>
    <cellStyle name="Nota 46" xfId="235"/>
    <cellStyle name="Nota 47" xfId="236"/>
    <cellStyle name="Nota 48" xfId="237"/>
    <cellStyle name="Nota 49" xfId="238"/>
    <cellStyle name="Nota 5" xfId="239"/>
    <cellStyle name="Nota 50" xfId="240"/>
    <cellStyle name="Nota 51" xfId="241"/>
    <cellStyle name="Nota 52" xfId="242"/>
    <cellStyle name="Nota 53" xfId="243"/>
    <cellStyle name="Nota 54" xfId="244"/>
    <cellStyle name="Nota 55" xfId="245"/>
    <cellStyle name="Nota 6" xfId="246"/>
    <cellStyle name="Nota 7" xfId="247"/>
    <cellStyle name="Nota 8" xfId="248"/>
    <cellStyle name="Nota 9" xfId="249"/>
    <cellStyle name="Note" xfId="250"/>
    <cellStyle name="Output" xfId="251"/>
    <cellStyle name="Percentual" xfId="252"/>
    <cellStyle name="Ponto" xfId="253"/>
    <cellStyle name="Percent" xfId="254"/>
    <cellStyle name="Porcentagem 2" xfId="255"/>
    <cellStyle name="Result" xfId="256"/>
    <cellStyle name="Result2" xfId="257"/>
    <cellStyle name="Saída" xfId="258"/>
    <cellStyle name="Comma" xfId="259"/>
    <cellStyle name="Comma [0]" xfId="260"/>
    <cellStyle name="Separador de milhares 2" xfId="261"/>
    <cellStyle name="Separador de milhares 2 2" xfId="262"/>
    <cellStyle name="Separador de milhares 3" xfId="263"/>
    <cellStyle name="Separador de milhares 3 2" xfId="264"/>
    <cellStyle name="Separador de milhares 4" xfId="265"/>
    <cellStyle name="Separador de milhares 5" xfId="266"/>
    <cellStyle name="Separador de milhares 6" xfId="267"/>
    <cellStyle name="Separador de milhares 7" xfId="268"/>
    <cellStyle name="Separador de milhares 8" xfId="269"/>
    <cellStyle name="Texto de Aviso" xfId="270"/>
    <cellStyle name="Texto Explicativo" xfId="271"/>
    <cellStyle name="Title" xfId="272"/>
    <cellStyle name="Título" xfId="273"/>
    <cellStyle name="Título 1" xfId="274"/>
    <cellStyle name="Título 1 1" xfId="275"/>
    <cellStyle name="Título 2" xfId="276"/>
    <cellStyle name="Título 3" xfId="277"/>
    <cellStyle name="Título 4" xfId="278"/>
    <cellStyle name="Titulo1" xfId="279"/>
    <cellStyle name="Titulo2" xfId="280"/>
    <cellStyle name="Total" xfId="281"/>
    <cellStyle name="UN" xfId="282"/>
    <cellStyle name="UN." xfId="283"/>
    <cellStyle name="Vírgula 2" xfId="284"/>
    <cellStyle name="Warning Text" xfId="2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676275</xdr:colOff>
      <xdr:row>0</xdr:row>
      <xdr:rowOff>28575</xdr:rowOff>
    </xdr:from>
    <xdr:to>
      <xdr:col>4</xdr:col>
      <xdr:colOff>152400</xdr:colOff>
      <xdr:row>6</xdr:row>
      <xdr:rowOff>28575</xdr:rowOff>
    </xdr:to>
    <xdr:pic>
      <xdr:nvPicPr>
        <xdr:cNvPr id="1" name="Imagem 1" descr="logo conjunt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0" y="28575"/>
          <a:ext cx="48958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Academia%20de%20Policia\PREDIO%201%20-%20STAND%20DE%20TIROS\MEMO%20CALCULO%20-%20CASA%20DE%20ESTUDANTE%2021.09.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Hospital%20de%20Queimaduras%20An&#225;polis\MEMO%20CALCULO%20-%20CASA%20DE%20ESTUDANTE%2021.09.1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NGEBRAS\UFG-Pq.Tecnol&#243;gico\eletrico\HVAC_PQ_TEC_LABORATORIOS__PLANILHA_ORCAMENTARIA_11_10_201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ENGEBRAS\UFG-Pq.Tecnol&#243;gico\AR%20CONDICIONADO\AR%20CONDICIONADO%20PLANILHA%20ORCAMENTARIA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Luis%20Tar\Desktop\TARQUINIO%202011\FAGM%20AN&#193;POLIS\LIDERTEX\MEMO%20CALCULO%20-%20CASA%20DE%20ESTUDANTE%2021.09.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VESTIMENTO INTERNO"/>
      <sheetName val="MAPA ESQ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VESTIMENTO INTERNO"/>
      <sheetName val="MAPA ESQ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LANILHA ORÇAMENTARIA COMPLETA"/>
      <sheetName val="REDE FRIGORIGENA INTERNA"/>
      <sheetName val="REDE FRIGORIGENA EXTERNA"/>
      <sheetName val="REDE DE DUTOS"/>
      <sheetName val="INSUMOS"/>
    </sheetNames>
    <sheetDataSet>
      <sheetData sheetId="4">
        <row r="12">
          <cell r="C12">
            <v>0.1</v>
          </cell>
        </row>
        <row r="14">
          <cell r="C14">
            <v>0.1</v>
          </cell>
        </row>
        <row r="20">
          <cell r="C20">
            <v>12.5</v>
          </cell>
        </row>
        <row r="52">
          <cell r="C52">
            <v>4.54</v>
          </cell>
        </row>
        <row r="56">
          <cell r="C56">
            <v>2.23</v>
          </cell>
        </row>
        <row r="61">
          <cell r="C61">
            <v>3.67</v>
          </cell>
        </row>
        <row r="66">
          <cell r="C66">
            <v>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LANILHA ORÇAMENTARIA COMPLETA"/>
      <sheetName val="REDE FRIGORIGENA INTERNA"/>
      <sheetName val="REDE FRIGORIGENA EXTERNA"/>
      <sheetName val="REDE DE DUTOS"/>
      <sheetName val="INSUMOS"/>
    </sheetNames>
    <sheetDataSet>
      <sheetData sheetId="4">
        <row r="2">
          <cell r="C2">
            <v>0.1</v>
          </cell>
        </row>
        <row r="3">
          <cell r="C3">
            <v>0.05</v>
          </cell>
        </row>
        <row r="4">
          <cell r="C4">
            <v>0.92</v>
          </cell>
        </row>
        <row r="5">
          <cell r="C5">
            <v>0.92</v>
          </cell>
        </row>
        <row r="6">
          <cell r="C6">
            <v>1.1</v>
          </cell>
        </row>
        <row r="7">
          <cell r="C7">
            <v>1.1</v>
          </cell>
        </row>
        <row r="8">
          <cell r="C8">
            <v>1.1</v>
          </cell>
        </row>
        <row r="9">
          <cell r="C9">
            <v>1.2</v>
          </cell>
        </row>
        <row r="14">
          <cell r="C14">
            <v>0.1</v>
          </cell>
        </row>
        <row r="16">
          <cell r="C16">
            <v>56</v>
          </cell>
        </row>
        <row r="17">
          <cell r="C17">
            <v>15.68</v>
          </cell>
        </row>
        <row r="18">
          <cell r="C18">
            <v>9.3</v>
          </cell>
        </row>
        <row r="19">
          <cell r="C19">
            <v>1.82</v>
          </cell>
        </row>
        <row r="23">
          <cell r="C23">
            <v>1.74</v>
          </cell>
        </row>
        <row r="25">
          <cell r="C25">
            <v>0.72</v>
          </cell>
        </row>
        <row r="26">
          <cell r="C26">
            <v>2.48</v>
          </cell>
        </row>
        <row r="27">
          <cell r="C27">
            <v>2.58</v>
          </cell>
        </row>
        <row r="29">
          <cell r="C29">
            <v>2.74</v>
          </cell>
        </row>
        <row r="30">
          <cell r="C30">
            <v>2.86</v>
          </cell>
        </row>
        <row r="31">
          <cell r="C31">
            <v>3.38</v>
          </cell>
        </row>
        <row r="33">
          <cell r="C33">
            <v>3.8</v>
          </cell>
        </row>
        <row r="34">
          <cell r="C34">
            <v>4.34</v>
          </cell>
        </row>
        <row r="35">
          <cell r="C35">
            <v>7.15</v>
          </cell>
        </row>
        <row r="36">
          <cell r="C36">
            <v>7.79</v>
          </cell>
        </row>
        <row r="38">
          <cell r="C38">
            <v>9.18</v>
          </cell>
        </row>
        <row r="39">
          <cell r="C39">
            <v>11.17</v>
          </cell>
        </row>
        <row r="42">
          <cell r="C42">
            <v>5.01795</v>
          </cell>
        </row>
        <row r="43">
          <cell r="C43">
            <v>7.245</v>
          </cell>
        </row>
        <row r="44">
          <cell r="C44">
            <v>9.475200000000001</v>
          </cell>
        </row>
        <row r="45">
          <cell r="C45">
            <v>13.16385</v>
          </cell>
        </row>
        <row r="47">
          <cell r="C47">
            <v>18.774</v>
          </cell>
        </row>
        <row r="48">
          <cell r="C48">
            <v>37.90395</v>
          </cell>
        </row>
        <row r="61">
          <cell r="C61">
            <v>3.67</v>
          </cell>
        </row>
        <row r="66">
          <cell r="C66">
            <v>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EVESTIMENTO INTERNO"/>
      <sheetName val="MAPA ESQ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9"/>
  <sheetViews>
    <sheetView view="pageBreakPreview" zoomScaleSheetLayoutView="100" zoomScalePageLayoutView="0" workbookViewId="0" topLeftCell="A292">
      <selection activeCell="F43" sqref="F43"/>
    </sheetView>
  </sheetViews>
  <sheetFormatPr defaultColWidth="9.140625" defaultRowHeight="12.75"/>
  <cols>
    <col min="1" max="1" width="5.57421875" style="11" customWidth="1"/>
    <col min="2" max="2" width="67.7109375" style="11" customWidth="1"/>
    <col min="3" max="3" width="8.8515625" style="11" customWidth="1"/>
    <col min="4" max="4" width="4.7109375" style="90" customWidth="1"/>
    <col min="5" max="5" width="6.8515625" style="91" customWidth="1"/>
    <col min="6" max="6" width="10.7109375" style="92" customWidth="1"/>
    <col min="7" max="7" width="10.28125" style="92" customWidth="1"/>
    <col min="8" max="8" width="9.140625" style="11" customWidth="1"/>
    <col min="9" max="9" width="10.8515625" style="11" bestFit="1" customWidth="1"/>
    <col min="10" max="16384" width="9.140625" style="11" customWidth="1"/>
  </cols>
  <sheetData>
    <row r="1" spans="1:7" ht="12.75">
      <c r="A1" s="5"/>
      <c r="B1" s="6"/>
      <c r="C1" s="6"/>
      <c r="D1" s="7"/>
      <c r="E1" s="8"/>
      <c r="F1" s="9"/>
      <c r="G1" s="10"/>
    </row>
    <row r="2" spans="1:7" ht="12.75">
      <c r="A2" s="93"/>
      <c r="B2" s="94"/>
      <c r="C2" s="94"/>
      <c r="D2" s="13"/>
      <c r="E2" s="14"/>
      <c r="F2" s="15"/>
      <c r="G2" s="16"/>
    </row>
    <row r="3" spans="1:7" ht="12.75">
      <c r="A3" s="93"/>
      <c r="B3" s="94"/>
      <c r="C3" s="94"/>
      <c r="D3" s="13"/>
      <c r="E3" s="14"/>
      <c r="F3" s="15"/>
      <c r="G3" s="16"/>
    </row>
    <row r="4" spans="1:7" ht="12.75">
      <c r="A4" s="93"/>
      <c r="B4" s="94"/>
      <c r="C4" s="94"/>
      <c r="D4" s="13"/>
      <c r="E4" s="14"/>
      <c r="F4" s="15"/>
      <c r="G4" s="16"/>
    </row>
    <row r="5" spans="1:7" ht="12.75">
      <c r="A5" s="93"/>
      <c r="B5" s="94"/>
      <c r="C5" s="94"/>
      <c r="D5" s="13"/>
      <c r="E5" s="14"/>
      <c r="F5" s="15"/>
      <c r="G5" s="16"/>
    </row>
    <row r="6" spans="1:7" ht="12.75">
      <c r="A6" s="93"/>
      <c r="B6" s="94"/>
      <c r="C6" s="94"/>
      <c r="D6" s="13"/>
      <c r="E6" s="14"/>
      <c r="F6" s="15"/>
      <c r="G6" s="16"/>
    </row>
    <row r="7" spans="1:7" ht="12.75">
      <c r="A7" s="93"/>
      <c r="B7" s="94"/>
      <c r="C7" s="94"/>
      <c r="D7" s="13"/>
      <c r="E7" s="14"/>
      <c r="F7" s="15"/>
      <c r="G7" s="16"/>
    </row>
    <row r="8" spans="1:7" ht="12.75">
      <c r="A8" s="119" t="s">
        <v>524</v>
      </c>
      <c r="B8" s="12"/>
      <c r="C8" s="12"/>
      <c r="D8" s="13"/>
      <c r="E8" s="14"/>
      <c r="F8" s="15"/>
      <c r="G8" s="16"/>
    </row>
    <row r="9" spans="1:7" ht="12.75">
      <c r="A9" s="147" t="s">
        <v>398</v>
      </c>
      <c r="B9" s="12"/>
      <c r="C9" s="95" t="s">
        <v>627</v>
      </c>
      <c r="D9" s="13"/>
      <c r="E9" s="14"/>
      <c r="F9" s="15"/>
      <c r="G9" s="16"/>
    </row>
    <row r="10" spans="1:7" ht="12.75">
      <c r="A10" s="147" t="s">
        <v>655</v>
      </c>
      <c r="B10" s="17"/>
      <c r="C10" s="17" t="s">
        <v>654</v>
      </c>
      <c r="D10" s="13"/>
      <c r="E10" s="14"/>
      <c r="F10" s="15"/>
      <c r="G10" s="16"/>
    </row>
    <row r="11" spans="1:7" ht="12.75">
      <c r="A11" s="18" t="s">
        <v>1</v>
      </c>
      <c r="B11" s="19" t="s">
        <v>2</v>
      </c>
      <c r="C11" s="19" t="s">
        <v>399</v>
      </c>
      <c r="D11" s="19" t="s">
        <v>3</v>
      </c>
      <c r="E11" s="20" t="s">
        <v>4</v>
      </c>
      <c r="F11" s="20" t="s">
        <v>5</v>
      </c>
      <c r="G11" s="21" t="s">
        <v>6</v>
      </c>
    </row>
    <row r="12" spans="1:7" ht="12.75">
      <c r="A12" s="148">
        <v>1</v>
      </c>
      <c r="B12" s="149" t="s">
        <v>7</v>
      </c>
      <c r="C12" s="22"/>
      <c r="D12" s="23"/>
      <c r="E12" s="24"/>
      <c r="F12" s="25"/>
      <c r="G12" s="26"/>
    </row>
    <row r="13" spans="1:7" ht="12.75">
      <c r="A13" s="27" t="s">
        <v>392</v>
      </c>
      <c r="B13" s="28" t="s">
        <v>518</v>
      </c>
      <c r="C13" s="29" t="s">
        <v>517</v>
      </c>
      <c r="D13" s="30" t="s">
        <v>9</v>
      </c>
      <c r="E13" s="4">
        <v>4900</v>
      </c>
      <c r="F13" s="4">
        <v>0.48</v>
      </c>
      <c r="G13" s="31">
        <f aca="true" t="shared" si="0" ref="G13:G18">E13*F13</f>
        <v>2352</v>
      </c>
    </row>
    <row r="14" spans="1:7" ht="12.75">
      <c r="A14" s="27" t="s">
        <v>393</v>
      </c>
      <c r="B14" s="32" t="s">
        <v>8</v>
      </c>
      <c r="C14" s="2" t="s">
        <v>400</v>
      </c>
      <c r="D14" s="2" t="s">
        <v>9</v>
      </c>
      <c r="E14" s="1">
        <v>30</v>
      </c>
      <c r="F14" s="1">
        <v>250.73</v>
      </c>
      <c r="G14" s="31">
        <f t="shared" si="0"/>
        <v>7521.9</v>
      </c>
    </row>
    <row r="15" spans="1:7" ht="12.75">
      <c r="A15" s="27" t="s">
        <v>394</v>
      </c>
      <c r="B15" s="32" t="s">
        <v>513</v>
      </c>
      <c r="C15" s="2" t="s">
        <v>401</v>
      </c>
      <c r="D15" s="2" t="s">
        <v>9</v>
      </c>
      <c r="E15" s="1">
        <v>30</v>
      </c>
      <c r="F15" s="1">
        <v>119.98</v>
      </c>
      <c r="G15" s="31">
        <f t="shared" si="0"/>
        <v>3599.4</v>
      </c>
    </row>
    <row r="16" spans="1:7" ht="12.75">
      <c r="A16" s="27" t="s">
        <v>395</v>
      </c>
      <c r="B16" s="32" t="s">
        <v>13</v>
      </c>
      <c r="C16" s="2" t="s">
        <v>402</v>
      </c>
      <c r="D16" s="2" t="s">
        <v>9</v>
      </c>
      <c r="E16" s="1" t="s">
        <v>14</v>
      </c>
      <c r="F16" s="1">
        <v>6.07</v>
      </c>
      <c r="G16" s="31">
        <f t="shared" si="0"/>
        <v>5178.924000000001</v>
      </c>
    </row>
    <row r="17" spans="1:7" ht="12.75">
      <c r="A17" s="27" t="s">
        <v>516</v>
      </c>
      <c r="B17" s="32" t="s">
        <v>15</v>
      </c>
      <c r="C17" s="2" t="s">
        <v>403</v>
      </c>
      <c r="D17" s="2" t="s">
        <v>11</v>
      </c>
      <c r="E17" s="1" t="s">
        <v>12</v>
      </c>
      <c r="F17" s="1">
        <v>898.94</v>
      </c>
      <c r="G17" s="31">
        <f t="shared" si="0"/>
        <v>898.94</v>
      </c>
    </row>
    <row r="18" spans="1:7" ht="12.75">
      <c r="A18" s="27" t="s">
        <v>519</v>
      </c>
      <c r="B18" s="32" t="s">
        <v>520</v>
      </c>
      <c r="C18" s="2">
        <v>72209</v>
      </c>
      <c r="D18" s="2" t="s">
        <v>37</v>
      </c>
      <c r="E18" s="1">
        <v>210</v>
      </c>
      <c r="F18" s="1">
        <v>9.5</v>
      </c>
      <c r="G18" s="31">
        <f t="shared" si="0"/>
        <v>1995</v>
      </c>
    </row>
    <row r="19" spans="1:7" ht="12.75">
      <c r="A19" s="33"/>
      <c r="B19" s="34"/>
      <c r="C19" s="162" t="s">
        <v>16</v>
      </c>
      <c r="D19" s="162"/>
      <c r="E19" s="162"/>
      <c r="F19" s="1"/>
      <c r="G19" s="35">
        <f>SUM(G13:G18)</f>
        <v>21546.164</v>
      </c>
    </row>
    <row r="20" spans="1:7" ht="12.75">
      <c r="A20" s="150">
        <v>2</v>
      </c>
      <c r="B20" s="151" t="s">
        <v>17</v>
      </c>
      <c r="C20" s="36"/>
      <c r="D20" s="37"/>
      <c r="E20" s="3"/>
      <c r="F20" s="1"/>
      <c r="G20" s="31"/>
    </row>
    <row r="21" spans="1:9" ht="12.75">
      <c r="A21" s="27" t="s">
        <v>18</v>
      </c>
      <c r="B21" s="32" t="s">
        <v>19</v>
      </c>
      <c r="C21" s="2" t="s">
        <v>626</v>
      </c>
      <c r="D21" s="2" t="s">
        <v>20</v>
      </c>
      <c r="E21" s="1">
        <v>232.09</v>
      </c>
      <c r="F21" s="1">
        <v>12.92</v>
      </c>
      <c r="G21" s="31">
        <f>E21*F21</f>
        <v>2998.6028</v>
      </c>
      <c r="H21" s="38"/>
      <c r="I21" s="39"/>
    </row>
    <row r="22" spans="1:9" ht="12.75">
      <c r="A22" s="27" t="s">
        <v>21</v>
      </c>
      <c r="B22" s="32" t="s">
        <v>22</v>
      </c>
      <c r="C22" s="2" t="s">
        <v>404</v>
      </c>
      <c r="D22" s="2" t="s">
        <v>23</v>
      </c>
      <c r="E22" s="1">
        <v>115.78</v>
      </c>
      <c r="F22" s="1">
        <v>9.69</v>
      </c>
      <c r="G22" s="31">
        <f>E22*F22</f>
        <v>1121.9081999999999</v>
      </c>
      <c r="H22" s="38"/>
      <c r="I22" s="39"/>
    </row>
    <row r="23" spans="1:7" ht="12.75">
      <c r="A23" s="27" t="s">
        <v>24</v>
      </c>
      <c r="B23" s="32" t="s">
        <v>25</v>
      </c>
      <c r="C23" s="2" t="s">
        <v>405</v>
      </c>
      <c r="D23" s="2" t="s">
        <v>20</v>
      </c>
      <c r="E23" s="1">
        <v>168.55</v>
      </c>
      <c r="F23" s="1">
        <v>19.39</v>
      </c>
      <c r="G23" s="31">
        <f>E23*F23</f>
        <v>3268.1845000000003</v>
      </c>
    </row>
    <row r="24" spans="1:7" ht="12.75">
      <c r="A24" s="27" t="s">
        <v>26</v>
      </c>
      <c r="B24" s="32" t="s">
        <v>27</v>
      </c>
      <c r="C24" s="2">
        <v>74485</v>
      </c>
      <c r="D24" s="2" t="s">
        <v>20</v>
      </c>
      <c r="E24" s="1">
        <v>157.6</v>
      </c>
      <c r="F24" s="1">
        <v>33.78</v>
      </c>
      <c r="G24" s="31">
        <f>E24*F24</f>
        <v>5323.728</v>
      </c>
    </row>
    <row r="25" spans="1:7" ht="12.75">
      <c r="A25" s="33"/>
      <c r="B25" s="40"/>
      <c r="C25" s="37"/>
      <c r="D25" s="2" t="s">
        <v>28</v>
      </c>
      <c r="E25" s="3"/>
      <c r="F25" s="1"/>
      <c r="G25" s="35">
        <f>SUM(G21:G24)</f>
        <v>12712.4235</v>
      </c>
    </row>
    <row r="26" spans="1:7" ht="12.75">
      <c r="A26" s="150">
        <v>3</v>
      </c>
      <c r="B26" s="151" t="s">
        <v>29</v>
      </c>
      <c r="C26" s="2"/>
      <c r="D26" s="37"/>
      <c r="E26" s="3"/>
      <c r="F26" s="1"/>
      <c r="G26" s="31"/>
    </row>
    <row r="27" spans="1:7" ht="12.75">
      <c r="A27" s="27">
        <v>3.1</v>
      </c>
      <c r="B27" s="32" t="s">
        <v>30</v>
      </c>
      <c r="C27" s="2"/>
      <c r="D27" s="37"/>
      <c r="E27" s="3"/>
      <c r="F27" s="1"/>
      <c r="G27" s="31"/>
    </row>
    <row r="28" spans="1:7" ht="12.75">
      <c r="A28" s="27" t="s">
        <v>31</v>
      </c>
      <c r="B28" s="32" t="s">
        <v>458</v>
      </c>
      <c r="C28" s="2" t="s">
        <v>457</v>
      </c>
      <c r="D28" s="2" t="s">
        <v>23</v>
      </c>
      <c r="E28" s="1">
        <v>105.6</v>
      </c>
      <c r="F28" s="1">
        <v>25.8</v>
      </c>
      <c r="G28" s="31">
        <f aca="true" t="shared" si="1" ref="G28:G33">E28*F28</f>
        <v>2724.48</v>
      </c>
    </row>
    <row r="29" spans="1:7" ht="12.75">
      <c r="A29" s="27" t="s">
        <v>32</v>
      </c>
      <c r="B29" s="41" t="s">
        <v>468</v>
      </c>
      <c r="C29" s="42" t="s">
        <v>467</v>
      </c>
      <c r="D29" s="2" t="s">
        <v>20</v>
      </c>
      <c r="E29" s="1">
        <v>38.31</v>
      </c>
      <c r="F29" s="1">
        <v>309.51</v>
      </c>
      <c r="G29" s="31">
        <f t="shared" si="1"/>
        <v>11857.3281</v>
      </c>
    </row>
    <row r="30" spans="1:9" ht="12.75">
      <c r="A30" s="27" t="s">
        <v>459</v>
      </c>
      <c r="B30" s="41" t="s">
        <v>460</v>
      </c>
      <c r="C30" s="42">
        <v>5970</v>
      </c>
      <c r="D30" s="2" t="s">
        <v>9</v>
      </c>
      <c r="E30" s="1">
        <v>182.69</v>
      </c>
      <c r="F30" s="1">
        <v>34.07</v>
      </c>
      <c r="G30" s="31">
        <f t="shared" si="1"/>
        <v>6224.2483</v>
      </c>
      <c r="I30" s="43"/>
    </row>
    <row r="31" spans="1:9" ht="12.75" customHeight="1">
      <c r="A31" s="27" t="s">
        <v>461</v>
      </c>
      <c r="B31" s="41" t="s">
        <v>652</v>
      </c>
      <c r="C31" s="42" t="s">
        <v>462</v>
      </c>
      <c r="D31" s="2" t="s">
        <v>463</v>
      </c>
      <c r="E31" s="1">
        <v>4068.87</v>
      </c>
      <c r="F31" s="1">
        <v>6.1</v>
      </c>
      <c r="G31" s="31">
        <f t="shared" si="1"/>
        <v>24820.106999999996</v>
      </c>
      <c r="I31" s="43"/>
    </row>
    <row r="32" spans="1:9" ht="12.75" customHeight="1">
      <c r="A32" s="27" t="s">
        <v>464</v>
      </c>
      <c r="B32" s="41" t="s">
        <v>466</v>
      </c>
      <c r="C32" s="42" t="s">
        <v>465</v>
      </c>
      <c r="D32" s="2" t="s">
        <v>463</v>
      </c>
      <c r="E32" s="1">
        <v>17.19</v>
      </c>
      <c r="F32" s="1">
        <v>6.55</v>
      </c>
      <c r="G32" s="31">
        <f t="shared" si="1"/>
        <v>112.59450000000001</v>
      </c>
      <c r="I32" s="43"/>
    </row>
    <row r="33" spans="1:9" ht="12.75" customHeight="1">
      <c r="A33" s="27" t="s">
        <v>469</v>
      </c>
      <c r="B33" s="41" t="s">
        <v>471</v>
      </c>
      <c r="C33" s="42" t="s">
        <v>470</v>
      </c>
      <c r="D33" s="2" t="s">
        <v>37</v>
      </c>
      <c r="E33" s="1">
        <v>38.31</v>
      </c>
      <c r="F33" s="1">
        <v>52.29</v>
      </c>
      <c r="G33" s="31">
        <f t="shared" si="1"/>
        <v>2003.2299</v>
      </c>
      <c r="I33" s="43"/>
    </row>
    <row r="34" spans="1:7" ht="12.75">
      <c r="A34" s="33"/>
      <c r="B34" s="40"/>
      <c r="C34" s="37"/>
      <c r="D34" s="2" t="s">
        <v>33</v>
      </c>
      <c r="E34" s="3"/>
      <c r="F34" s="1"/>
      <c r="G34" s="35">
        <f>SUM(G28:G33)</f>
        <v>47741.987799999995</v>
      </c>
    </row>
    <row r="35" spans="1:7" ht="12.75">
      <c r="A35" s="150">
        <v>4</v>
      </c>
      <c r="B35" s="151" t="s">
        <v>34</v>
      </c>
      <c r="C35" s="2"/>
      <c r="D35" s="37"/>
      <c r="E35" s="3"/>
      <c r="F35" s="1"/>
      <c r="G35" s="31"/>
    </row>
    <row r="36" spans="1:7" ht="12.75">
      <c r="A36" s="27">
        <v>4.1</v>
      </c>
      <c r="B36" s="32" t="s">
        <v>35</v>
      </c>
      <c r="C36" s="2"/>
      <c r="D36" s="37"/>
      <c r="E36" s="3"/>
      <c r="F36" s="1"/>
      <c r="G36" s="31"/>
    </row>
    <row r="37" spans="1:7" ht="12.75">
      <c r="A37" s="27" t="s">
        <v>36</v>
      </c>
      <c r="B37" s="41" t="s">
        <v>472</v>
      </c>
      <c r="C37" s="42" t="s">
        <v>467</v>
      </c>
      <c r="D37" s="2" t="s">
        <v>37</v>
      </c>
      <c r="E37" s="1">
        <v>62.53</v>
      </c>
      <c r="F37" s="1">
        <v>309.51</v>
      </c>
      <c r="G37" s="31">
        <f aca="true" t="shared" si="2" ref="G37:G43">E37*F37</f>
        <v>19353.6603</v>
      </c>
    </row>
    <row r="38" spans="1:7" ht="12.75">
      <c r="A38" s="27" t="s">
        <v>38</v>
      </c>
      <c r="B38" s="41" t="s">
        <v>460</v>
      </c>
      <c r="C38" s="42">
        <v>5970</v>
      </c>
      <c r="D38" s="2" t="s">
        <v>9</v>
      </c>
      <c r="E38" s="1">
        <v>1105.65</v>
      </c>
      <c r="F38" s="1">
        <v>34.07</v>
      </c>
      <c r="G38" s="31">
        <f t="shared" si="2"/>
        <v>37669.495500000005</v>
      </c>
    </row>
    <row r="39" spans="1:7" ht="12.75" customHeight="1">
      <c r="A39" s="27" t="s">
        <v>39</v>
      </c>
      <c r="B39" s="41" t="s">
        <v>652</v>
      </c>
      <c r="C39" s="42" t="s">
        <v>462</v>
      </c>
      <c r="D39" s="2" t="s">
        <v>463</v>
      </c>
      <c r="E39" s="1">
        <v>4368.51</v>
      </c>
      <c r="F39" s="1">
        <v>6.1</v>
      </c>
      <c r="G39" s="31">
        <f t="shared" si="2"/>
        <v>26647.911</v>
      </c>
    </row>
    <row r="40" spans="1:7" ht="12.75" customHeight="1">
      <c r="A40" s="27" t="s">
        <v>473</v>
      </c>
      <c r="B40" s="41" t="s">
        <v>653</v>
      </c>
      <c r="C40" s="42" t="s">
        <v>476</v>
      </c>
      <c r="D40" s="2" t="s">
        <v>463</v>
      </c>
      <c r="E40" s="1">
        <v>989.77</v>
      </c>
      <c r="F40" s="1">
        <v>5.42</v>
      </c>
      <c r="G40" s="31">
        <f t="shared" si="2"/>
        <v>5364.5534</v>
      </c>
    </row>
    <row r="41" spans="1:7" ht="12.75">
      <c r="A41" s="27" t="s">
        <v>474</v>
      </c>
      <c r="B41" s="41" t="s">
        <v>466</v>
      </c>
      <c r="C41" s="42" t="s">
        <v>465</v>
      </c>
      <c r="D41" s="2" t="s">
        <v>463</v>
      </c>
      <c r="E41" s="1">
        <v>1271.18</v>
      </c>
      <c r="F41" s="1">
        <v>6.55</v>
      </c>
      <c r="G41" s="31">
        <f t="shared" si="2"/>
        <v>8326.229</v>
      </c>
    </row>
    <row r="42" spans="1:7" ht="12.75">
      <c r="A42" s="27" t="s">
        <v>475</v>
      </c>
      <c r="B42" s="41" t="s">
        <v>471</v>
      </c>
      <c r="C42" s="42" t="s">
        <v>470</v>
      </c>
      <c r="D42" s="2" t="s">
        <v>37</v>
      </c>
      <c r="E42" s="1">
        <v>62.53</v>
      </c>
      <c r="F42" s="1">
        <v>52.29</v>
      </c>
      <c r="G42" s="31">
        <f t="shared" si="2"/>
        <v>3269.6937</v>
      </c>
    </row>
    <row r="43" spans="1:9" ht="12.75">
      <c r="A43" s="27" t="s">
        <v>39</v>
      </c>
      <c r="B43" s="32" t="s">
        <v>477</v>
      </c>
      <c r="C43" s="2">
        <v>74141</v>
      </c>
      <c r="D43" s="2" t="s">
        <v>9</v>
      </c>
      <c r="E43" s="1">
        <v>636.21</v>
      </c>
      <c r="F43" s="1">
        <v>54.65</v>
      </c>
      <c r="G43" s="31">
        <f t="shared" si="2"/>
        <v>34768.8765</v>
      </c>
      <c r="I43" s="44">
        <f>SUM(G37:G42)/62.53</f>
        <v>1609.3322069406684</v>
      </c>
    </row>
    <row r="44" spans="1:7" ht="12.75">
      <c r="A44" s="33"/>
      <c r="B44" s="40"/>
      <c r="C44" s="37"/>
      <c r="D44" s="2" t="s">
        <v>40</v>
      </c>
      <c r="E44" s="3"/>
      <c r="F44" s="1"/>
      <c r="G44" s="35">
        <f>SUM(G37:G43)</f>
        <v>135400.4194</v>
      </c>
    </row>
    <row r="45" spans="1:7" ht="12.75">
      <c r="A45" s="150">
        <v>5</v>
      </c>
      <c r="B45" s="151" t="s">
        <v>41</v>
      </c>
      <c r="C45" s="2"/>
      <c r="D45" s="37"/>
      <c r="E45" s="3"/>
      <c r="F45" s="1"/>
      <c r="G45" s="31"/>
    </row>
    <row r="46" spans="1:7" ht="12.75">
      <c r="A46" s="27">
        <v>5.1</v>
      </c>
      <c r="B46" s="32" t="s">
        <v>42</v>
      </c>
      <c r="C46" s="2"/>
      <c r="D46" s="37"/>
      <c r="E46" s="3"/>
      <c r="F46" s="1"/>
      <c r="G46" s="31"/>
    </row>
    <row r="47" spans="1:7" ht="12.75">
      <c r="A47" s="27" t="s">
        <v>43</v>
      </c>
      <c r="B47" s="32" t="s">
        <v>44</v>
      </c>
      <c r="C47" s="2" t="s">
        <v>406</v>
      </c>
      <c r="D47" s="2" t="s">
        <v>45</v>
      </c>
      <c r="E47" s="1" t="s">
        <v>46</v>
      </c>
      <c r="F47" s="1">
        <v>12.39</v>
      </c>
      <c r="G47" s="31">
        <f>E47*F47</f>
        <v>644.28</v>
      </c>
    </row>
    <row r="48" spans="1:7" ht="12.75">
      <c r="A48" s="27" t="s">
        <v>47</v>
      </c>
      <c r="B48" s="32" t="s">
        <v>48</v>
      </c>
      <c r="C48" s="2" t="s">
        <v>407</v>
      </c>
      <c r="D48" s="2" t="s">
        <v>45</v>
      </c>
      <c r="E48" s="1" t="s">
        <v>10</v>
      </c>
      <c r="F48" s="1">
        <v>10.48</v>
      </c>
      <c r="G48" s="31">
        <f>E48*F48</f>
        <v>62.88</v>
      </c>
    </row>
    <row r="49" spans="1:7" ht="12.75">
      <c r="A49" s="27" t="s">
        <v>49</v>
      </c>
      <c r="B49" s="32" t="s">
        <v>50</v>
      </c>
      <c r="C49" s="2" t="s">
        <v>408</v>
      </c>
      <c r="D49" s="2" t="s">
        <v>45</v>
      </c>
      <c r="E49" s="1" t="s">
        <v>51</v>
      </c>
      <c r="F49" s="1">
        <v>7.42</v>
      </c>
      <c r="G49" s="31">
        <f>E49*F49</f>
        <v>192.92</v>
      </c>
    </row>
    <row r="50" spans="1:7" ht="12.75">
      <c r="A50" s="27" t="s">
        <v>52</v>
      </c>
      <c r="B50" s="32" t="s">
        <v>53</v>
      </c>
      <c r="C50" s="2" t="s">
        <v>409</v>
      </c>
      <c r="D50" s="2" t="s">
        <v>45</v>
      </c>
      <c r="E50" s="1" t="s">
        <v>54</v>
      </c>
      <c r="F50" s="1">
        <v>4.28</v>
      </c>
      <c r="G50" s="31">
        <f>E50*F50</f>
        <v>363.8</v>
      </c>
    </row>
    <row r="51" spans="1:7" ht="12.75">
      <c r="A51" s="27" t="s">
        <v>55</v>
      </c>
      <c r="B51" s="32" t="s">
        <v>56</v>
      </c>
      <c r="C51" s="2" t="s">
        <v>410</v>
      </c>
      <c r="D51" s="2" t="s">
        <v>45</v>
      </c>
      <c r="E51" s="1" t="s">
        <v>57</v>
      </c>
      <c r="F51" s="1">
        <v>3.34</v>
      </c>
      <c r="G51" s="31">
        <f>E51*F51</f>
        <v>407.47999999999996</v>
      </c>
    </row>
    <row r="52" spans="1:7" ht="12.75">
      <c r="A52" s="27">
        <v>5.2</v>
      </c>
      <c r="B52" s="32" t="s">
        <v>58</v>
      </c>
      <c r="C52" s="2"/>
      <c r="D52" s="37"/>
      <c r="E52" s="3"/>
      <c r="F52" s="1"/>
      <c r="G52" s="31"/>
    </row>
    <row r="53" spans="1:7" ht="12.75">
      <c r="A53" s="27" t="s">
        <v>59</v>
      </c>
      <c r="B53" s="32" t="s">
        <v>60</v>
      </c>
      <c r="C53" s="2">
        <v>81068</v>
      </c>
      <c r="D53" s="2" t="s">
        <v>11</v>
      </c>
      <c r="E53" s="1" t="s">
        <v>61</v>
      </c>
      <c r="F53" s="1">
        <v>7.12</v>
      </c>
      <c r="G53" s="31">
        <f>E53*F53</f>
        <v>14.24</v>
      </c>
    </row>
    <row r="54" spans="1:7" ht="12.75">
      <c r="A54" s="27" t="s">
        <v>62</v>
      </c>
      <c r="B54" s="32" t="s">
        <v>63</v>
      </c>
      <c r="C54" s="2">
        <v>81066</v>
      </c>
      <c r="D54" s="2" t="s">
        <v>11</v>
      </c>
      <c r="E54" s="1" t="s">
        <v>64</v>
      </c>
      <c r="F54" s="1">
        <v>3.59</v>
      </c>
      <c r="G54" s="31">
        <f>E54*F54</f>
        <v>43.08</v>
      </c>
    </row>
    <row r="55" spans="1:7" ht="12.75">
      <c r="A55" s="27" t="s">
        <v>65</v>
      </c>
      <c r="B55" s="32" t="s">
        <v>66</v>
      </c>
      <c r="C55" s="2">
        <v>81065</v>
      </c>
      <c r="D55" s="2" t="s">
        <v>11</v>
      </c>
      <c r="E55" s="1" t="s">
        <v>67</v>
      </c>
      <c r="F55" s="1">
        <v>3.46</v>
      </c>
      <c r="G55" s="31">
        <f>E55*F55</f>
        <v>34.6</v>
      </c>
    </row>
    <row r="56" spans="1:7" ht="12.75">
      <c r="A56" s="27">
        <v>5.3</v>
      </c>
      <c r="B56" s="32" t="s">
        <v>68</v>
      </c>
      <c r="C56" s="2"/>
      <c r="D56" s="37"/>
      <c r="E56" s="3"/>
      <c r="F56" s="1"/>
      <c r="G56" s="31"/>
    </row>
    <row r="57" spans="1:7" ht="12.75">
      <c r="A57" s="27" t="s">
        <v>69</v>
      </c>
      <c r="B57" s="32" t="s">
        <v>70</v>
      </c>
      <c r="C57" s="2" t="s">
        <v>414</v>
      </c>
      <c r="D57" s="2" t="s">
        <v>11</v>
      </c>
      <c r="E57" s="1" t="s">
        <v>12</v>
      </c>
      <c r="F57" s="1">
        <v>60.09</v>
      </c>
      <c r="G57" s="31">
        <f>E57*F57</f>
        <v>60.09</v>
      </c>
    </row>
    <row r="58" spans="1:7" ht="12.75">
      <c r="A58" s="27" t="s">
        <v>71</v>
      </c>
      <c r="B58" s="32" t="s">
        <v>72</v>
      </c>
      <c r="C58" s="2" t="s">
        <v>413</v>
      </c>
      <c r="D58" s="2" t="s">
        <v>11</v>
      </c>
      <c r="E58" s="1" t="s">
        <v>61</v>
      </c>
      <c r="F58" s="1">
        <v>82.76</v>
      </c>
      <c r="G58" s="31">
        <f>E58*F58</f>
        <v>165.52</v>
      </c>
    </row>
    <row r="59" spans="1:7" ht="12.75">
      <c r="A59" s="27" t="s">
        <v>73</v>
      </c>
      <c r="B59" s="32" t="s">
        <v>74</v>
      </c>
      <c r="C59" s="2" t="s">
        <v>412</v>
      </c>
      <c r="D59" s="2" t="s">
        <v>11</v>
      </c>
      <c r="E59" s="1" t="s">
        <v>12</v>
      </c>
      <c r="F59" s="1">
        <v>190.78</v>
      </c>
      <c r="G59" s="31">
        <f>E59*F59</f>
        <v>190.78</v>
      </c>
    </row>
    <row r="60" spans="1:7" ht="12.75">
      <c r="A60" s="27">
        <v>5.4</v>
      </c>
      <c r="B60" s="32" t="s">
        <v>75</v>
      </c>
      <c r="C60" s="2"/>
      <c r="D60" s="37"/>
      <c r="E60" s="3"/>
      <c r="F60" s="1"/>
      <c r="G60" s="31"/>
    </row>
    <row r="61" spans="1:7" ht="12.75">
      <c r="A61" s="27" t="s">
        <v>76</v>
      </c>
      <c r="B61" s="32" t="s">
        <v>77</v>
      </c>
      <c r="C61" s="2" t="s">
        <v>415</v>
      </c>
      <c r="D61" s="2" t="s">
        <v>11</v>
      </c>
      <c r="E61" s="1" t="s">
        <v>61</v>
      </c>
      <c r="F61" s="1">
        <v>54.14</v>
      </c>
      <c r="G61" s="31">
        <f>E61*F61</f>
        <v>108.28</v>
      </c>
    </row>
    <row r="62" spans="1:7" ht="12.75">
      <c r="A62" s="27" t="s">
        <v>78</v>
      </c>
      <c r="B62" s="32" t="s">
        <v>79</v>
      </c>
      <c r="C62" s="2" t="s">
        <v>416</v>
      </c>
      <c r="D62" s="2" t="s">
        <v>11</v>
      </c>
      <c r="E62" s="1" t="s">
        <v>12</v>
      </c>
      <c r="F62" s="1">
        <v>62.73</v>
      </c>
      <c r="G62" s="31">
        <f>E62*F62</f>
        <v>62.73</v>
      </c>
    </row>
    <row r="63" spans="1:7" ht="12.75">
      <c r="A63" s="27" t="s">
        <v>80</v>
      </c>
      <c r="B63" s="32" t="s">
        <v>81</v>
      </c>
      <c r="C63" s="2" t="s">
        <v>411</v>
      </c>
      <c r="D63" s="2" t="s">
        <v>11</v>
      </c>
      <c r="E63" s="1" t="s">
        <v>61</v>
      </c>
      <c r="F63" s="1">
        <v>89.26</v>
      </c>
      <c r="G63" s="31">
        <f>E63*F63</f>
        <v>178.52</v>
      </c>
    </row>
    <row r="64" spans="1:7" ht="12.75">
      <c r="A64" s="27">
        <v>5.5</v>
      </c>
      <c r="B64" s="32" t="s">
        <v>82</v>
      </c>
      <c r="C64" s="2"/>
      <c r="D64" s="37"/>
      <c r="E64" s="3"/>
      <c r="F64" s="1"/>
      <c r="G64" s="31"/>
    </row>
    <row r="65" spans="1:7" ht="12.75">
      <c r="A65" s="27" t="s">
        <v>83</v>
      </c>
      <c r="B65" s="32" t="s">
        <v>84</v>
      </c>
      <c r="C65" s="2" t="s">
        <v>417</v>
      </c>
      <c r="D65" s="2" t="s">
        <v>11</v>
      </c>
      <c r="E65" s="1" t="s">
        <v>12</v>
      </c>
      <c r="F65" s="1">
        <v>54.47</v>
      </c>
      <c r="G65" s="31">
        <f>E65*F65</f>
        <v>54.47</v>
      </c>
    </row>
    <row r="66" spans="1:7" ht="12.75">
      <c r="A66" s="27">
        <v>5.6</v>
      </c>
      <c r="B66" s="32" t="s">
        <v>85</v>
      </c>
      <c r="C66" s="2"/>
      <c r="D66" s="37"/>
      <c r="E66" s="3"/>
      <c r="F66" s="1"/>
      <c r="G66" s="31"/>
    </row>
    <row r="67" spans="1:7" ht="12.75">
      <c r="A67" s="27" t="s">
        <v>86</v>
      </c>
      <c r="B67" s="45" t="s">
        <v>649</v>
      </c>
      <c r="C67" s="46"/>
      <c r="D67" s="2" t="s">
        <v>11</v>
      </c>
      <c r="E67" s="1" t="s">
        <v>12</v>
      </c>
      <c r="F67" s="1">
        <v>13700</v>
      </c>
      <c r="G67" s="47">
        <f>E67*F67</f>
        <v>13700</v>
      </c>
    </row>
    <row r="68" spans="1:8" ht="12.75">
      <c r="A68" s="27" t="s">
        <v>650</v>
      </c>
      <c r="B68" s="45" t="s">
        <v>651</v>
      </c>
      <c r="C68" s="46">
        <v>6501</v>
      </c>
      <c r="D68" s="2" t="s">
        <v>631</v>
      </c>
      <c r="E68" s="1">
        <v>4.84</v>
      </c>
      <c r="F68" s="1">
        <v>1168.56</v>
      </c>
      <c r="G68" s="47">
        <f>E68*F68</f>
        <v>5655.8304</v>
      </c>
      <c r="H68" s="11">
        <f>2.2*2.2*1</f>
        <v>4.840000000000001</v>
      </c>
    </row>
    <row r="69" spans="1:7" ht="22.5">
      <c r="A69" s="27" t="s">
        <v>87</v>
      </c>
      <c r="B69" s="48" t="s">
        <v>88</v>
      </c>
      <c r="C69" s="46" t="s">
        <v>625</v>
      </c>
      <c r="D69" s="2" t="s">
        <v>11</v>
      </c>
      <c r="E69" s="1" t="s">
        <v>12</v>
      </c>
      <c r="F69" s="1">
        <v>97.05</v>
      </c>
      <c r="G69" s="31">
        <f>E69*F69</f>
        <v>97.05</v>
      </c>
    </row>
    <row r="70" spans="1:7" ht="12.75">
      <c r="A70" s="27" t="s">
        <v>89</v>
      </c>
      <c r="B70" s="32" t="s">
        <v>90</v>
      </c>
      <c r="C70" s="2" t="s">
        <v>521</v>
      </c>
      <c r="D70" s="2" t="s">
        <v>11</v>
      </c>
      <c r="E70" s="1" t="s">
        <v>91</v>
      </c>
      <c r="F70" s="1">
        <v>57.94</v>
      </c>
      <c r="G70" s="31">
        <f>E70*F70</f>
        <v>289.7</v>
      </c>
    </row>
    <row r="71" spans="1:7" ht="12.75">
      <c r="A71" s="27">
        <v>5.7</v>
      </c>
      <c r="B71" s="32" t="s">
        <v>92</v>
      </c>
      <c r="C71" s="2"/>
      <c r="D71" s="37"/>
      <c r="E71" s="3"/>
      <c r="F71" s="1"/>
      <c r="G71" s="31"/>
    </row>
    <row r="72" spans="1:7" ht="12.75">
      <c r="A72" s="27" t="s">
        <v>93</v>
      </c>
      <c r="B72" s="32" t="s">
        <v>94</v>
      </c>
      <c r="C72" s="2" t="s">
        <v>418</v>
      </c>
      <c r="D72" s="2" t="s">
        <v>45</v>
      </c>
      <c r="E72" s="1" t="s">
        <v>95</v>
      </c>
      <c r="F72" s="1">
        <v>6.53</v>
      </c>
      <c r="G72" s="31">
        <f>E72*F72</f>
        <v>156.72</v>
      </c>
    </row>
    <row r="73" spans="1:7" ht="12.75">
      <c r="A73" s="27" t="s">
        <v>96</v>
      </c>
      <c r="B73" s="32" t="s">
        <v>97</v>
      </c>
      <c r="C73" s="2" t="s">
        <v>419</v>
      </c>
      <c r="D73" s="2" t="s">
        <v>45</v>
      </c>
      <c r="E73" s="1" t="s">
        <v>98</v>
      </c>
      <c r="F73" s="1">
        <v>10.09</v>
      </c>
      <c r="G73" s="31">
        <f>E73*F73</f>
        <v>504.5</v>
      </c>
    </row>
    <row r="74" spans="1:7" ht="12.75">
      <c r="A74" s="27" t="s">
        <v>99</v>
      </c>
      <c r="B74" s="32" t="s">
        <v>100</v>
      </c>
      <c r="C74" s="2" t="s">
        <v>420</v>
      </c>
      <c r="D74" s="2" t="s">
        <v>45</v>
      </c>
      <c r="E74" s="1" t="s">
        <v>101</v>
      </c>
      <c r="F74" s="1">
        <v>13.19</v>
      </c>
      <c r="G74" s="31">
        <f>E74*F74</f>
        <v>329.75</v>
      </c>
    </row>
    <row r="75" spans="1:7" ht="13.5" thickBot="1">
      <c r="A75" s="49" t="s">
        <v>102</v>
      </c>
      <c r="B75" s="50" t="s">
        <v>103</v>
      </c>
      <c r="C75" s="51">
        <v>6516</v>
      </c>
      <c r="D75" s="51" t="s">
        <v>45</v>
      </c>
      <c r="E75" s="52" t="s">
        <v>104</v>
      </c>
      <c r="F75" s="52">
        <v>13.61</v>
      </c>
      <c r="G75" s="53">
        <f>E75*F75</f>
        <v>1184.07</v>
      </c>
    </row>
    <row r="76" spans="1:7" ht="12.75">
      <c r="A76" s="112">
        <v>5.8</v>
      </c>
      <c r="B76" s="113" t="s">
        <v>105</v>
      </c>
      <c r="C76" s="114"/>
      <c r="D76" s="115"/>
      <c r="E76" s="116"/>
      <c r="F76" s="117"/>
      <c r="G76" s="118"/>
    </row>
    <row r="77" spans="1:7" ht="22.5">
      <c r="A77" s="57" t="s">
        <v>106</v>
      </c>
      <c r="B77" s="58" t="s">
        <v>107</v>
      </c>
      <c r="C77" s="96">
        <v>72292</v>
      </c>
      <c r="D77" s="30" t="s">
        <v>11</v>
      </c>
      <c r="E77" s="4" t="s">
        <v>10</v>
      </c>
      <c r="F77" s="4">
        <v>27.08</v>
      </c>
      <c r="G77" s="59">
        <f>E77*F77</f>
        <v>162.48</v>
      </c>
    </row>
    <row r="78" spans="1:7" ht="12.75">
      <c r="A78" s="27" t="s">
        <v>108</v>
      </c>
      <c r="B78" s="32" t="s">
        <v>109</v>
      </c>
      <c r="C78" s="2">
        <v>72685</v>
      </c>
      <c r="D78" s="2" t="s">
        <v>11</v>
      </c>
      <c r="E78" s="1" t="s">
        <v>12</v>
      </c>
      <c r="F78" s="1">
        <v>15.14</v>
      </c>
      <c r="G78" s="31">
        <f>E78*F78</f>
        <v>15.14</v>
      </c>
    </row>
    <row r="79" spans="1:7" ht="12.75">
      <c r="A79" s="63" t="s">
        <v>110</v>
      </c>
      <c r="B79" s="64" t="s">
        <v>111</v>
      </c>
      <c r="C79" s="65">
        <v>72290</v>
      </c>
      <c r="D79" s="65" t="s">
        <v>11</v>
      </c>
      <c r="E79" s="66" t="s">
        <v>12</v>
      </c>
      <c r="F79" s="66">
        <v>241.67</v>
      </c>
      <c r="G79" s="67">
        <f>E79*F79</f>
        <v>241.67</v>
      </c>
    </row>
    <row r="80" spans="1:7" ht="12.75">
      <c r="A80" s="57" t="s">
        <v>112</v>
      </c>
      <c r="B80" s="28" t="s">
        <v>113</v>
      </c>
      <c r="C80" s="30">
        <v>72290</v>
      </c>
      <c r="D80" s="30" t="s">
        <v>11</v>
      </c>
      <c r="E80" s="4" t="s">
        <v>114</v>
      </c>
      <c r="F80" s="4">
        <v>241.67</v>
      </c>
      <c r="G80" s="59">
        <f>E80*F80</f>
        <v>1691.6899999999998</v>
      </c>
    </row>
    <row r="81" spans="1:7" ht="12.75">
      <c r="A81" s="27">
        <v>5.9</v>
      </c>
      <c r="B81" s="32" t="s">
        <v>115</v>
      </c>
      <c r="C81" s="2"/>
      <c r="D81" s="37"/>
      <c r="E81" s="3"/>
      <c r="F81" s="1"/>
      <c r="G81" s="31"/>
    </row>
    <row r="82" spans="1:7" ht="22.5">
      <c r="A82" s="27" t="s">
        <v>116</v>
      </c>
      <c r="B82" s="48" t="s">
        <v>117</v>
      </c>
      <c r="C82" s="2" t="s">
        <v>452</v>
      </c>
      <c r="D82" s="2" t="s">
        <v>11</v>
      </c>
      <c r="E82" s="1" t="s">
        <v>91</v>
      </c>
      <c r="F82" s="1">
        <v>266.12</v>
      </c>
      <c r="G82" s="31">
        <f aca="true" t="shared" si="3" ref="G82:G90">E82*F82</f>
        <v>1330.6</v>
      </c>
    </row>
    <row r="83" spans="1:7" ht="22.5">
      <c r="A83" s="27" t="s">
        <v>118</v>
      </c>
      <c r="B83" s="48" t="s">
        <v>119</v>
      </c>
      <c r="C83" s="2" t="s">
        <v>452</v>
      </c>
      <c r="D83" s="2" t="s">
        <v>11</v>
      </c>
      <c r="E83" s="1" t="s">
        <v>120</v>
      </c>
      <c r="F83" s="1">
        <v>266.12</v>
      </c>
      <c r="G83" s="31">
        <f t="shared" si="3"/>
        <v>798.36</v>
      </c>
    </row>
    <row r="84" spans="1:7" ht="22.5">
      <c r="A84" s="27" t="s">
        <v>121</v>
      </c>
      <c r="B84" s="48" t="s">
        <v>122</v>
      </c>
      <c r="C84" s="2" t="s">
        <v>453</v>
      </c>
      <c r="D84" s="2" t="s">
        <v>11</v>
      </c>
      <c r="E84" s="1" t="s">
        <v>120</v>
      </c>
      <c r="F84" s="1">
        <v>394.54</v>
      </c>
      <c r="G84" s="31">
        <f t="shared" si="3"/>
        <v>1183.6200000000001</v>
      </c>
    </row>
    <row r="85" spans="1:7" ht="22.5">
      <c r="A85" s="27" t="s">
        <v>123</v>
      </c>
      <c r="B85" s="48" t="s">
        <v>124</v>
      </c>
      <c r="C85" s="2">
        <v>6009</v>
      </c>
      <c r="D85" s="2" t="s">
        <v>11</v>
      </c>
      <c r="E85" s="1" t="s">
        <v>61</v>
      </c>
      <c r="F85" s="1">
        <v>125.59</v>
      </c>
      <c r="G85" s="31">
        <f t="shared" si="3"/>
        <v>251.18</v>
      </c>
    </row>
    <row r="86" spans="1:7" ht="22.5">
      <c r="A86" s="27" t="s">
        <v>125</v>
      </c>
      <c r="B86" s="48" t="s">
        <v>126</v>
      </c>
      <c r="C86" s="46" t="s">
        <v>628</v>
      </c>
      <c r="D86" s="2" t="s">
        <v>11</v>
      </c>
      <c r="E86" s="1" t="s">
        <v>10</v>
      </c>
      <c r="F86" s="1">
        <v>246.36</v>
      </c>
      <c r="G86" s="31">
        <f t="shared" si="3"/>
        <v>1478.16</v>
      </c>
    </row>
    <row r="87" spans="1:7" ht="22.5">
      <c r="A87" s="27" t="s">
        <v>127</v>
      </c>
      <c r="B87" s="48" t="s">
        <v>128</v>
      </c>
      <c r="C87" s="46" t="s">
        <v>454</v>
      </c>
      <c r="D87" s="2" t="s">
        <v>11</v>
      </c>
      <c r="E87" s="1" t="s">
        <v>12</v>
      </c>
      <c r="F87" s="1">
        <v>313.11</v>
      </c>
      <c r="G87" s="31">
        <f t="shared" si="3"/>
        <v>313.11</v>
      </c>
    </row>
    <row r="88" spans="1:7" ht="12.75">
      <c r="A88" s="27" t="s">
        <v>129</v>
      </c>
      <c r="B88" s="32" t="s">
        <v>130</v>
      </c>
      <c r="C88" s="2">
        <v>6004</v>
      </c>
      <c r="D88" s="2" t="s">
        <v>11</v>
      </c>
      <c r="E88" s="1" t="s">
        <v>131</v>
      </c>
      <c r="F88" s="1">
        <v>34.57</v>
      </c>
      <c r="G88" s="31">
        <f t="shared" si="3"/>
        <v>276.56</v>
      </c>
    </row>
    <row r="89" spans="1:7" ht="12.75">
      <c r="A89" s="27" t="s">
        <v>132</v>
      </c>
      <c r="B89" s="32" t="s">
        <v>133</v>
      </c>
      <c r="C89" s="2">
        <v>6008</v>
      </c>
      <c r="D89" s="2" t="s">
        <v>11</v>
      </c>
      <c r="E89" s="1" t="s">
        <v>120</v>
      </c>
      <c r="F89" s="1">
        <v>24.93</v>
      </c>
      <c r="G89" s="31">
        <f t="shared" si="3"/>
        <v>74.78999999999999</v>
      </c>
    </row>
    <row r="90" spans="1:7" ht="12.75">
      <c r="A90" s="27" t="s">
        <v>134</v>
      </c>
      <c r="B90" s="32" t="s">
        <v>135</v>
      </c>
      <c r="C90" s="2">
        <v>9535</v>
      </c>
      <c r="D90" s="2" t="s">
        <v>11</v>
      </c>
      <c r="E90" s="1" t="s">
        <v>12</v>
      </c>
      <c r="F90" s="1">
        <v>31.22</v>
      </c>
      <c r="G90" s="31">
        <f t="shared" si="3"/>
        <v>31.22</v>
      </c>
    </row>
    <row r="91" spans="1:7" ht="12.75">
      <c r="A91" s="27" t="s">
        <v>136</v>
      </c>
      <c r="B91" s="40" t="s">
        <v>137</v>
      </c>
      <c r="C91" s="37"/>
      <c r="D91" s="37"/>
      <c r="E91" s="3"/>
      <c r="F91" s="1"/>
      <c r="G91" s="31"/>
    </row>
    <row r="92" spans="1:7" ht="12.75">
      <c r="A92" s="27" t="s">
        <v>138</v>
      </c>
      <c r="B92" s="32" t="s">
        <v>139</v>
      </c>
      <c r="C92" s="2" t="s">
        <v>455</v>
      </c>
      <c r="D92" s="2" t="s">
        <v>11</v>
      </c>
      <c r="E92" s="1" t="s">
        <v>61</v>
      </c>
      <c r="F92" s="1">
        <v>184</v>
      </c>
      <c r="G92" s="31">
        <f aca="true" t="shared" si="4" ref="G92:G97">E92*F92</f>
        <v>368</v>
      </c>
    </row>
    <row r="93" spans="1:7" ht="12.75">
      <c r="A93" s="27" t="s">
        <v>140</v>
      </c>
      <c r="B93" s="32" t="s">
        <v>141</v>
      </c>
      <c r="C93" s="2">
        <v>40729</v>
      </c>
      <c r="D93" s="2" t="s">
        <v>11</v>
      </c>
      <c r="E93" s="1" t="s">
        <v>91</v>
      </c>
      <c r="F93" s="1">
        <v>135.16</v>
      </c>
      <c r="G93" s="31">
        <f t="shared" si="4"/>
        <v>675.8</v>
      </c>
    </row>
    <row r="94" spans="1:7" ht="12.75">
      <c r="A94" s="27" t="s">
        <v>142</v>
      </c>
      <c r="B94" s="32" t="s">
        <v>143</v>
      </c>
      <c r="C94" s="2">
        <v>6007</v>
      </c>
      <c r="D94" s="2" t="s">
        <v>11</v>
      </c>
      <c r="E94" s="1" t="s">
        <v>144</v>
      </c>
      <c r="F94" s="1">
        <v>28.71</v>
      </c>
      <c r="G94" s="31">
        <f t="shared" si="4"/>
        <v>258.39</v>
      </c>
    </row>
    <row r="95" spans="1:7" ht="12.75">
      <c r="A95" s="27" t="s">
        <v>145</v>
      </c>
      <c r="B95" s="32" t="s">
        <v>146</v>
      </c>
      <c r="C95" s="2" t="s">
        <v>456</v>
      </c>
      <c r="D95" s="2" t="s">
        <v>11</v>
      </c>
      <c r="E95" s="1" t="s">
        <v>61</v>
      </c>
      <c r="F95" s="1">
        <v>50.83</v>
      </c>
      <c r="G95" s="31">
        <f t="shared" si="4"/>
        <v>101.66</v>
      </c>
    </row>
    <row r="96" spans="1:7" ht="22.5">
      <c r="A96" s="27" t="s">
        <v>147</v>
      </c>
      <c r="B96" s="48" t="s">
        <v>148</v>
      </c>
      <c r="C96" s="46">
        <v>230172</v>
      </c>
      <c r="D96" s="2" t="s">
        <v>11</v>
      </c>
      <c r="E96" s="1">
        <v>2</v>
      </c>
      <c r="F96" s="1">
        <v>77</v>
      </c>
      <c r="G96" s="31">
        <f t="shared" si="4"/>
        <v>154</v>
      </c>
    </row>
    <row r="97" spans="1:7" ht="22.5">
      <c r="A97" s="27" t="s">
        <v>149</v>
      </c>
      <c r="B97" s="48" t="s">
        <v>507</v>
      </c>
      <c r="C97" s="46">
        <v>230172</v>
      </c>
      <c r="D97" s="2" t="s">
        <v>11</v>
      </c>
      <c r="E97" s="1" t="s">
        <v>61</v>
      </c>
      <c r="F97" s="1">
        <v>77</v>
      </c>
      <c r="G97" s="31">
        <f t="shared" si="4"/>
        <v>154</v>
      </c>
    </row>
    <row r="98" spans="1:7" ht="12.75">
      <c r="A98" s="33"/>
      <c r="B98" s="40"/>
      <c r="C98" s="37"/>
      <c r="D98" s="72" t="s">
        <v>150</v>
      </c>
      <c r="G98" s="35">
        <f>SUM(G47:G97)</f>
        <v>34061.720400000006</v>
      </c>
    </row>
    <row r="99" spans="1:7" ht="12.75">
      <c r="A99" s="150">
        <v>6</v>
      </c>
      <c r="B99" s="151" t="s">
        <v>151</v>
      </c>
      <c r="C99" s="2"/>
      <c r="D99" s="37"/>
      <c r="E99" s="3"/>
      <c r="F99" s="1"/>
      <c r="G99" s="31"/>
    </row>
    <row r="100" spans="1:7" ht="12.75">
      <c r="A100" s="27">
        <v>6.1</v>
      </c>
      <c r="B100" s="32" t="s">
        <v>152</v>
      </c>
      <c r="C100" s="2"/>
      <c r="D100" s="37"/>
      <c r="E100" s="3"/>
      <c r="F100" s="1"/>
      <c r="G100" s="31"/>
    </row>
    <row r="101" spans="1:7" ht="12.75">
      <c r="A101" s="27" t="s">
        <v>153</v>
      </c>
      <c r="B101" s="32" t="s">
        <v>154</v>
      </c>
      <c r="C101" s="2">
        <v>55865</v>
      </c>
      <c r="D101" s="2" t="s">
        <v>45</v>
      </c>
      <c r="E101" s="1" t="s">
        <v>155</v>
      </c>
      <c r="F101" s="1">
        <v>15.3</v>
      </c>
      <c r="G101" s="31">
        <f>E101*F101</f>
        <v>13770</v>
      </c>
    </row>
    <row r="102" spans="1:7" ht="12.75">
      <c r="A102" s="27" t="s">
        <v>156</v>
      </c>
      <c r="B102" s="32" t="s">
        <v>157</v>
      </c>
      <c r="C102" s="2">
        <v>74252</v>
      </c>
      <c r="D102" s="2" t="s">
        <v>45</v>
      </c>
      <c r="E102" s="1" t="s">
        <v>158</v>
      </c>
      <c r="F102" s="1">
        <v>8.06</v>
      </c>
      <c r="G102" s="31">
        <f>E102*F102</f>
        <v>241.8</v>
      </c>
    </row>
    <row r="103" spans="1:7" ht="12.75">
      <c r="A103" s="27">
        <v>6.2</v>
      </c>
      <c r="B103" s="32" t="s">
        <v>159</v>
      </c>
      <c r="C103" s="2"/>
      <c r="D103" s="37"/>
      <c r="E103" s="3"/>
      <c r="F103" s="1"/>
      <c r="G103" s="31"/>
    </row>
    <row r="104" spans="1:7" ht="12.75">
      <c r="A104" s="27" t="s">
        <v>160</v>
      </c>
      <c r="B104" s="32" t="s">
        <v>161</v>
      </c>
      <c r="C104" s="2">
        <v>64626</v>
      </c>
      <c r="D104" s="2" t="s">
        <v>45</v>
      </c>
      <c r="E104" s="1" t="s">
        <v>162</v>
      </c>
      <c r="F104" s="1">
        <v>2.3</v>
      </c>
      <c r="G104" s="31">
        <f aca="true" t="shared" si="5" ref="G104:G109">E104*F104</f>
        <v>4140</v>
      </c>
    </row>
    <row r="105" spans="1:7" ht="12.75">
      <c r="A105" s="27" t="s">
        <v>163</v>
      </c>
      <c r="B105" s="32" t="s">
        <v>164</v>
      </c>
      <c r="C105" s="2" t="s">
        <v>422</v>
      </c>
      <c r="D105" s="2" t="s">
        <v>45</v>
      </c>
      <c r="E105" s="1" t="s">
        <v>165</v>
      </c>
      <c r="F105" s="1">
        <v>2.77</v>
      </c>
      <c r="G105" s="31">
        <f t="shared" si="5"/>
        <v>8310</v>
      </c>
    </row>
    <row r="106" spans="1:7" ht="12.75">
      <c r="A106" s="27" t="s">
        <v>166</v>
      </c>
      <c r="B106" s="32" t="s">
        <v>167</v>
      </c>
      <c r="C106" s="2" t="s">
        <v>421</v>
      </c>
      <c r="D106" s="2" t="s">
        <v>45</v>
      </c>
      <c r="E106" s="1" t="s">
        <v>168</v>
      </c>
      <c r="F106" s="1">
        <v>3.49</v>
      </c>
      <c r="G106" s="31">
        <f t="shared" si="5"/>
        <v>523.5</v>
      </c>
    </row>
    <row r="107" spans="1:7" ht="12.75">
      <c r="A107" s="27" t="s">
        <v>169</v>
      </c>
      <c r="B107" s="32" t="s">
        <v>170</v>
      </c>
      <c r="C107" s="2" t="s">
        <v>423</v>
      </c>
      <c r="D107" s="2" t="s">
        <v>45</v>
      </c>
      <c r="E107" s="1" t="s">
        <v>171</v>
      </c>
      <c r="F107" s="1">
        <v>4.29</v>
      </c>
      <c r="G107" s="31">
        <f t="shared" si="5"/>
        <v>1287</v>
      </c>
    </row>
    <row r="108" spans="1:7" ht="12.75">
      <c r="A108" s="27" t="s">
        <v>172</v>
      </c>
      <c r="B108" s="32" t="s">
        <v>173</v>
      </c>
      <c r="C108" s="2" t="s">
        <v>426</v>
      </c>
      <c r="D108" s="2" t="s">
        <v>45</v>
      </c>
      <c r="E108" s="1" t="s">
        <v>168</v>
      </c>
      <c r="F108" s="1">
        <v>6.26</v>
      </c>
      <c r="G108" s="31">
        <f t="shared" si="5"/>
        <v>939</v>
      </c>
    </row>
    <row r="109" spans="1:7" ht="12.75">
      <c r="A109" s="27" t="s">
        <v>174</v>
      </c>
      <c r="B109" s="32" t="s">
        <v>175</v>
      </c>
      <c r="C109" s="2" t="s">
        <v>425</v>
      </c>
      <c r="D109" s="2" t="s">
        <v>45</v>
      </c>
      <c r="E109" s="1" t="s">
        <v>176</v>
      </c>
      <c r="F109" s="1">
        <v>7.21</v>
      </c>
      <c r="G109" s="31">
        <f t="shared" si="5"/>
        <v>1442</v>
      </c>
    </row>
    <row r="110" spans="1:7" ht="12.75">
      <c r="A110" s="27">
        <v>6.3</v>
      </c>
      <c r="B110" s="32" t="s">
        <v>177</v>
      </c>
      <c r="C110" s="2"/>
      <c r="D110" s="37"/>
      <c r="E110" s="3"/>
      <c r="F110" s="1"/>
      <c r="G110" s="31"/>
    </row>
    <row r="111" spans="1:7" ht="12.75">
      <c r="A111" s="27" t="s">
        <v>178</v>
      </c>
      <c r="B111" s="32" t="s">
        <v>179</v>
      </c>
      <c r="C111" s="2">
        <v>70607</v>
      </c>
      <c r="D111" s="2" t="s">
        <v>45</v>
      </c>
      <c r="E111" s="1" t="s">
        <v>180</v>
      </c>
      <c r="F111" s="1">
        <v>2.06</v>
      </c>
      <c r="G111" s="31">
        <f>E111*F111</f>
        <v>144.20000000000002</v>
      </c>
    </row>
    <row r="112" spans="1:7" ht="12.75">
      <c r="A112" s="27" t="s">
        <v>181</v>
      </c>
      <c r="B112" s="32" t="s">
        <v>182</v>
      </c>
      <c r="C112" s="2" t="s">
        <v>424</v>
      </c>
      <c r="D112" s="2" t="s">
        <v>45</v>
      </c>
      <c r="E112" s="1" t="s">
        <v>183</v>
      </c>
      <c r="F112" s="1">
        <v>0.86</v>
      </c>
      <c r="G112" s="31">
        <f>E112*F112</f>
        <v>30.099999999999998</v>
      </c>
    </row>
    <row r="113" spans="1:7" ht="12.75">
      <c r="A113" s="27">
        <v>6.4</v>
      </c>
      <c r="B113" s="32" t="s">
        <v>184</v>
      </c>
      <c r="C113" s="2"/>
      <c r="D113" s="37"/>
      <c r="E113" s="3"/>
      <c r="F113" s="1"/>
      <c r="G113" s="31"/>
    </row>
    <row r="114" spans="1:7" ht="12.75">
      <c r="A114" s="27" t="s">
        <v>185</v>
      </c>
      <c r="B114" s="32" t="s">
        <v>186</v>
      </c>
      <c r="C114" s="2">
        <v>72331</v>
      </c>
      <c r="D114" s="2" t="s">
        <v>11</v>
      </c>
      <c r="E114" s="1" t="s">
        <v>95</v>
      </c>
      <c r="F114" s="1">
        <v>6.75</v>
      </c>
      <c r="G114" s="31">
        <f>E114*F114</f>
        <v>162</v>
      </c>
    </row>
    <row r="115" spans="1:7" ht="12.75">
      <c r="A115" s="27" t="s">
        <v>187</v>
      </c>
      <c r="B115" s="32" t="s">
        <v>188</v>
      </c>
      <c r="C115" s="2">
        <v>72332</v>
      </c>
      <c r="D115" s="2" t="s">
        <v>11</v>
      </c>
      <c r="E115" s="1" t="s">
        <v>189</v>
      </c>
      <c r="F115" s="1">
        <v>9.09</v>
      </c>
      <c r="G115" s="31">
        <f>E115*F115</f>
        <v>99.99</v>
      </c>
    </row>
    <row r="116" spans="1:7" ht="12.75">
      <c r="A116" s="27">
        <v>6.5</v>
      </c>
      <c r="B116" s="32" t="s">
        <v>190</v>
      </c>
      <c r="C116" s="2"/>
      <c r="D116" s="37"/>
      <c r="E116" s="3"/>
      <c r="F116" s="1"/>
      <c r="G116" s="31"/>
    </row>
    <row r="117" spans="1:7" ht="12.75">
      <c r="A117" s="27" t="s">
        <v>191</v>
      </c>
      <c r="B117" s="32" t="s">
        <v>192</v>
      </c>
      <c r="C117" s="2">
        <v>72337</v>
      </c>
      <c r="D117" s="2" t="s">
        <v>11</v>
      </c>
      <c r="E117" s="1" t="s">
        <v>114</v>
      </c>
      <c r="F117" s="1">
        <v>12.17</v>
      </c>
      <c r="G117" s="31">
        <f>E117*F117</f>
        <v>85.19</v>
      </c>
    </row>
    <row r="118" spans="1:7" ht="12.75">
      <c r="A118" s="27">
        <v>6.6</v>
      </c>
      <c r="B118" s="32" t="s">
        <v>193</v>
      </c>
      <c r="C118" s="2"/>
      <c r="D118" s="37"/>
      <c r="E118" s="3"/>
      <c r="F118" s="1"/>
      <c r="G118" s="31"/>
    </row>
    <row r="119" spans="1:9" ht="12.75">
      <c r="A119" s="27" t="s">
        <v>194</v>
      </c>
      <c r="B119" s="32" t="s">
        <v>195</v>
      </c>
      <c r="C119" s="2">
        <v>72570</v>
      </c>
      <c r="D119" s="2" t="s">
        <v>11</v>
      </c>
      <c r="E119" s="1" t="s">
        <v>196</v>
      </c>
      <c r="F119" s="1">
        <v>12.48</v>
      </c>
      <c r="G119" s="31">
        <f>E119*F119</f>
        <v>711.36</v>
      </c>
      <c r="I119" s="39"/>
    </row>
    <row r="120" spans="1:9" ht="12.75">
      <c r="A120" s="27" t="s">
        <v>197</v>
      </c>
      <c r="B120" s="32" t="s">
        <v>198</v>
      </c>
      <c r="C120" s="2">
        <v>72579</v>
      </c>
      <c r="D120" s="2" t="s">
        <v>11</v>
      </c>
      <c r="E120" s="1" t="s">
        <v>91</v>
      </c>
      <c r="F120" s="1">
        <v>17.51</v>
      </c>
      <c r="G120" s="31">
        <f>E120*F120</f>
        <v>87.55000000000001</v>
      </c>
      <c r="I120" s="39"/>
    </row>
    <row r="121" spans="1:9" ht="12.75">
      <c r="A121" s="27">
        <v>6.7</v>
      </c>
      <c r="B121" s="32" t="s">
        <v>199</v>
      </c>
      <c r="C121" s="2"/>
      <c r="D121" s="37"/>
      <c r="E121" s="3"/>
      <c r="F121" s="1"/>
      <c r="G121" s="31"/>
      <c r="I121" s="39"/>
    </row>
    <row r="122" spans="1:9" ht="12.75">
      <c r="A122" s="27" t="s">
        <v>200</v>
      </c>
      <c r="B122" s="32" t="s">
        <v>201</v>
      </c>
      <c r="C122" s="2">
        <v>70691</v>
      </c>
      <c r="D122" s="2" t="s">
        <v>11</v>
      </c>
      <c r="E122" s="1" t="s">
        <v>202</v>
      </c>
      <c r="F122" s="1">
        <v>3.46</v>
      </c>
      <c r="G122" s="31">
        <f>E122*F122</f>
        <v>335.62</v>
      </c>
      <c r="I122" s="39"/>
    </row>
    <row r="123" spans="1:9" ht="12.75">
      <c r="A123" s="27" t="s">
        <v>203</v>
      </c>
      <c r="B123" s="32" t="s">
        <v>204</v>
      </c>
      <c r="C123" s="2">
        <v>70692</v>
      </c>
      <c r="D123" s="2" t="s">
        <v>11</v>
      </c>
      <c r="E123" s="1" t="s">
        <v>91</v>
      </c>
      <c r="F123" s="1">
        <v>4.15</v>
      </c>
      <c r="G123" s="31">
        <f>E123*F123</f>
        <v>20.75</v>
      </c>
      <c r="I123" s="39"/>
    </row>
    <row r="124" spans="1:9" ht="12.75">
      <c r="A124" s="27" t="s">
        <v>205</v>
      </c>
      <c r="B124" s="32" t="s">
        <v>206</v>
      </c>
      <c r="C124" s="2">
        <v>70682</v>
      </c>
      <c r="D124" s="2" t="s">
        <v>11</v>
      </c>
      <c r="E124" s="1" t="s">
        <v>207</v>
      </c>
      <c r="F124" s="1">
        <v>4.84</v>
      </c>
      <c r="G124" s="31">
        <f>E124*F124</f>
        <v>454.96</v>
      </c>
      <c r="I124" s="39"/>
    </row>
    <row r="125" spans="1:7" ht="12.75">
      <c r="A125" s="27">
        <v>6.8</v>
      </c>
      <c r="B125" s="32" t="s">
        <v>208</v>
      </c>
      <c r="C125" s="2"/>
      <c r="D125" s="37"/>
      <c r="E125" s="3"/>
      <c r="F125" s="1"/>
      <c r="G125" s="31"/>
    </row>
    <row r="126" spans="1:7" ht="22.5">
      <c r="A126" s="27" t="s">
        <v>209</v>
      </c>
      <c r="B126" s="48" t="s">
        <v>210</v>
      </c>
      <c r="C126" s="46">
        <v>72170</v>
      </c>
      <c r="D126" s="2" t="s">
        <v>11</v>
      </c>
      <c r="E126" s="1" t="s">
        <v>12</v>
      </c>
      <c r="F126" s="1">
        <v>149.06</v>
      </c>
      <c r="G126" s="31">
        <f aca="true" t="shared" si="6" ref="G126:G131">E126*F126</f>
        <v>149.06</v>
      </c>
    </row>
    <row r="127" spans="1:7" ht="12.75">
      <c r="A127" s="27" t="s">
        <v>211</v>
      </c>
      <c r="B127" s="32" t="s">
        <v>212</v>
      </c>
      <c r="C127" s="2" t="s">
        <v>436</v>
      </c>
      <c r="D127" s="2" t="s">
        <v>11</v>
      </c>
      <c r="E127" s="1" t="s">
        <v>12</v>
      </c>
      <c r="F127" s="1">
        <v>77.69</v>
      </c>
      <c r="G127" s="31">
        <f t="shared" si="6"/>
        <v>77.69</v>
      </c>
    </row>
    <row r="128" spans="1:7" ht="12.75">
      <c r="A128" s="27" t="s">
        <v>213</v>
      </c>
      <c r="B128" s="32" t="s">
        <v>214</v>
      </c>
      <c r="C128" s="2" t="s">
        <v>427</v>
      </c>
      <c r="D128" s="2" t="s">
        <v>11</v>
      </c>
      <c r="E128" s="1" t="s">
        <v>120</v>
      </c>
      <c r="F128" s="1">
        <v>8.66</v>
      </c>
      <c r="G128" s="31">
        <f t="shared" si="6"/>
        <v>25.98</v>
      </c>
    </row>
    <row r="129" spans="1:7" ht="12.75">
      <c r="A129" s="27" t="s">
        <v>215</v>
      </c>
      <c r="B129" s="32" t="s">
        <v>216</v>
      </c>
      <c r="C129" s="2" t="s">
        <v>427</v>
      </c>
      <c r="D129" s="2" t="s">
        <v>11</v>
      </c>
      <c r="E129" s="1" t="s">
        <v>120</v>
      </c>
      <c r="F129" s="1">
        <v>8.66</v>
      </c>
      <c r="G129" s="31">
        <f t="shared" si="6"/>
        <v>25.98</v>
      </c>
    </row>
    <row r="130" spans="1:7" ht="12.75">
      <c r="A130" s="27" t="s">
        <v>217</v>
      </c>
      <c r="B130" s="32" t="s">
        <v>218</v>
      </c>
      <c r="C130" s="2" t="s">
        <v>428</v>
      </c>
      <c r="D130" s="2" t="s">
        <v>11</v>
      </c>
      <c r="E130" s="1" t="s">
        <v>12</v>
      </c>
      <c r="F130" s="1">
        <v>55.26</v>
      </c>
      <c r="G130" s="31">
        <f t="shared" si="6"/>
        <v>55.26</v>
      </c>
    </row>
    <row r="131" spans="1:7" ht="12.75">
      <c r="A131" s="27" t="s">
        <v>219</v>
      </c>
      <c r="B131" s="32" t="s">
        <v>220</v>
      </c>
      <c r="C131" s="2" t="s">
        <v>428</v>
      </c>
      <c r="D131" s="2" t="s">
        <v>11</v>
      </c>
      <c r="E131" s="1" t="s">
        <v>12</v>
      </c>
      <c r="F131" s="1">
        <v>55.26</v>
      </c>
      <c r="G131" s="31">
        <f t="shared" si="6"/>
        <v>55.26</v>
      </c>
    </row>
    <row r="132" spans="1:7" ht="13.5" thickBot="1">
      <c r="A132" s="49">
        <v>6.9</v>
      </c>
      <c r="B132" s="50" t="s">
        <v>221</v>
      </c>
      <c r="C132" s="51"/>
      <c r="D132" s="55"/>
      <c r="E132" s="56"/>
      <c r="F132" s="52"/>
      <c r="G132" s="53"/>
    </row>
    <row r="133" spans="1:7" ht="22.5">
      <c r="A133" s="57" t="s">
        <v>222</v>
      </c>
      <c r="B133" s="58" t="s">
        <v>223</v>
      </c>
      <c r="C133" s="96" t="s">
        <v>435</v>
      </c>
      <c r="D133" s="30" t="s">
        <v>11</v>
      </c>
      <c r="E133" s="4" t="s">
        <v>12</v>
      </c>
      <c r="F133" s="4">
        <v>134.46</v>
      </c>
      <c r="G133" s="59">
        <f>E133*F133</f>
        <v>134.46</v>
      </c>
    </row>
    <row r="134" spans="1:7" ht="12.75">
      <c r="A134" s="27" t="s">
        <v>224</v>
      </c>
      <c r="B134" s="32" t="s">
        <v>220</v>
      </c>
      <c r="C134" s="2" t="s">
        <v>428</v>
      </c>
      <c r="D134" s="2" t="s">
        <v>11</v>
      </c>
      <c r="E134" s="1" t="s">
        <v>12</v>
      </c>
      <c r="F134" s="1">
        <v>55.26</v>
      </c>
      <c r="G134" s="31">
        <f>E134*F134</f>
        <v>55.26</v>
      </c>
    </row>
    <row r="135" spans="1:7" ht="12.75">
      <c r="A135" s="27" t="s">
        <v>225</v>
      </c>
      <c r="B135" s="32" t="s">
        <v>214</v>
      </c>
      <c r="C135" s="2" t="s">
        <v>427</v>
      </c>
      <c r="D135" s="2" t="s">
        <v>11</v>
      </c>
      <c r="E135" s="1" t="s">
        <v>61</v>
      </c>
      <c r="F135" s="1">
        <v>8.66</v>
      </c>
      <c r="G135" s="31">
        <f>E135*F135</f>
        <v>17.32</v>
      </c>
    </row>
    <row r="136" spans="1:7" ht="12.75">
      <c r="A136" s="27" t="s">
        <v>226</v>
      </c>
      <c r="B136" s="32" t="s">
        <v>216</v>
      </c>
      <c r="C136" s="2" t="s">
        <v>427</v>
      </c>
      <c r="D136" s="2" t="s">
        <v>11</v>
      </c>
      <c r="E136" s="1" t="s">
        <v>114</v>
      </c>
      <c r="F136" s="1">
        <v>8.66</v>
      </c>
      <c r="G136" s="31">
        <f>E136*F136</f>
        <v>60.620000000000005</v>
      </c>
    </row>
    <row r="137" spans="1:7" ht="12.75">
      <c r="A137" s="27">
        <v>6.1</v>
      </c>
      <c r="B137" s="32" t="s">
        <v>227</v>
      </c>
      <c r="C137" s="2"/>
      <c r="D137" s="37"/>
      <c r="E137" s="3"/>
      <c r="F137" s="1"/>
      <c r="G137" s="31"/>
    </row>
    <row r="138" spans="1:7" ht="22.5">
      <c r="A138" s="27" t="s">
        <v>228</v>
      </c>
      <c r="B138" s="48" t="s">
        <v>223</v>
      </c>
      <c r="C138" s="46">
        <v>72170</v>
      </c>
      <c r="D138" s="2" t="s">
        <v>11</v>
      </c>
      <c r="E138" s="1" t="s">
        <v>12</v>
      </c>
      <c r="F138" s="1">
        <v>149.06</v>
      </c>
      <c r="G138" s="31">
        <f>E138*F138</f>
        <v>149.06</v>
      </c>
    </row>
    <row r="139" spans="1:7" ht="12.75">
      <c r="A139" s="27" t="s">
        <v>229</v>
      </c>
      <c r="B139" s="32" t="s">
        <v>218</v>
      </c>
      <c r="C139" s="2" t="s">
        <v>428</v>
      </c>
      <c r="D139" s="2" t="s">
        <v>11</v>
      </c>
      <c r="E139" s="1" t="s">
        <v>12</v>
      </c>
      <c r="F139" s="1">
        <v>55.26</v>
      </c>
      <c r="G139" s="31">
        <f>E139*F139</f>
        <v>55.26</v>
      </c>
    </row>
    <row r="140" spans="1:7" ht="12.75">
      <c r="A140" s="63" t="s">
        <v>230</v>
      </c>
      <c r="B140" s="64" t="s">
        <v>214</v>
      </c>
      <c r="C140" s="65" t="s">
        <v>427</v>
      </c>
      <c r="D140" s="65" t="s">
        <v>11</v>
      </c>
      <c r="E140" s="66" t="s">
        <v>12</v>
      </c>
      <c r="F140" s="66">
        <v>8.66</v>
      </c>
      <c r="G140" s="67">
        <f>E140*F140</f>
        <v>8.66</v>
      </c>
    </row>
    <row r="141" spans="1:7" ht="12.75">
      <c r="A141" s="57" t="s">
        <v>231</v>
      </c>
      <c r="B141" s="28" t="s">
        <v>216</v>
      </c>
      <c r="C141" s="30" t="s">
        <v>427</v>
      </c>
      <c r="D141" s="30" t="s">
        <v>11</v>
      </c>
      <c r="E141" s="4" t="s">
        <v>61</v>
      </c>
      <c r="F141" s="4">
        <v>8.66</v>
      </c>
      <c r="G141" s="59">
        <f>E141*F141</f>
        <v>17.32</v>
      </c>
    </row>
    <row r="142" spans="1:7" ht="12.75">
      <c r="A142" s="27" t="s">
        <v>232</v>
      </c>
      <c r="B142" s="32" t="s">
        <v>233</v>
      </c>
      <c r="C142" s="2" t="s">
        <v>427</v>
      </c>
      <c r="D142" s="2" t="s">
        <v>11</v>
      </c>
      <c r="E142" s="1" t="s">
        <v>12</v>
      </c>
      <c r="F142" s="1">
        <v>8.66</v>
      </c>
      <c r="G142" s="31">
        <f>E142*F142</f>
        <v>8.66</v>
      </c>
    </row>
    <row r="143" spans="1:7" ht="12.75">
      <c r="A143" s="27">
        <v>6.11</v>
      </c>
      <c r="B143" s="32" t="s">
        <v>234</v>
      </c>
      <c r="C143" s="2"/>
      <c r="D143" s="37"/>
      <c r="E143" s="3"/>
      <c r="F143" s="4"/>
      <c r="G143" s="31"/>
    </row>
    <row r="144" spans="1:8" ht="12.75">
      <c r="A144" s="27" t="s">
        <v>235</v>
      </c>
      <c r="B144" s="32" t="s">
        <v>236</v>
      </c>
      <c r="C144" s="2" t="s">
        <v>437</v>
      </c>
      <c r="D144" s="2" t="s">
        <v>11</v>
      </c>
      <c r="E144" s="1" t="s">
        <v>12</v>
      </c>
      <c r="F144" s="1">
        <v>784.16</v>
      </c>
      <c r="G144" s="31">
        <f>E144*F144</f>
        <v>784.16</v>
      </c>
      <c r="H144" s="44"/>
    </row>
    <row r="145" spans="1:7" ht="12.75">
      <c r="A145" s="27">
        <v>6.12</v>
      </c>
      <c r="B145" s="32" t="s">
        <v>237</v>
      </c>
      <c r="C145" s="2"/>
      <c r="D145" s="37"/>
      <c r="E145" s="3"/>
      <c r="F145" s="1"/>
      <c r="G145" s="31"/>
    </row>
    <row r="146" spans="1:7" ht="12.75">
      <c r="A146" s="27" t="s">
        <v>238</v>
      </c>
      <c r="B146" s="32" t="s">
        <v>239</v>
      </c>
      <c r="C146" s="2" t="s">
        <v>430</v>
      </c>
      <c r="D146" s="2" t="s">
        <v>11</v>
      </c>
      <c r="E146" s="1" t="s">
        <v>91</v>
      </c>
      <c r="F146" s="1">
        <v>87.87</v>
      </c>
      <c r="G146" s="31">
        <f>E146*F146</f>
        <v>439.35</v>
      </c>
    </row>
    <row r="147" spans="1:7" ht="12.75">
      <c r="A147" s="27">
        <v>6.13</v>
      </c>
      <c r="B147" s="32" t="s">
        <v>240</v>
      </c>
      <c r="C147" s="2"/>
      <c r="D147" s="37"/>
      <c r="E147" s="3"/>
      <c r="F147" s="1"/>
      <c r="G147" s="31"/>
    </row>
    <row r="148" spans="1:7" ht="12.75">
      <c r="A148" s="27" t="s">
        <v>241</v>
      </c>
      <c r="B148" s="32" t="s">
        <v>242</v>
      </c>
      <c r="C148" s="2" t="s">
        <v>429</v>
      </c>
      <c r="D148" s="2" t="s">
        <v>11</v>
      </c>
      <c r="E148" s="1" t="s">
        <v>12</v>
      </c>
      <c r="F148" s="1">
        <v>68.84</v>
      </c>
      <c r="G148" s="31">
        <f>E148*F148</f>
        <v>68.84</v>
      </c>
    </row>
    <row r="149" spans="1:7" ht="12.75">
      <c r="A149" s="27">
        <v>6.14</v>
      </c>
      <c r="B149" s="32" t="s">
        <v>243</v>
      </c>
      <c r="C149" s="2"/>
      <c r="D149" s="37"/>
      <c r="E149" s="3"/>
      <c r="F149" s="1"/>
      <c r="G149" s="31"/>
    </row>
    <row r="150" spans="1:7" ht="12.75">
      <c r="A150" s="27" t="s">
        <v>244</v>
      </c>
      <c r="B150" s="32" t="s">
        <v>245</v>
      </c>
      <c r="C150" s="2"/>
      <c r="D150" s="2" t="s">
        <v>11</v>
      </c>
      <c r="E150" s="1" t="s">
        <v>91</v>
      </c>
      <c r="F150" s="1">
        <v>77.71</v>
      </c>
      <c r="G150" s="31">
        <f>E150*F150</f>
        <v>388.54999999999995</v>
      </c>
    </row>
    <row r="151" spans="1:8" ht="12.75">
      <c r="A151" s="27" t="s">
        <v>246</v>
      </c>
      <c r="B151" s="32" t="s">
        <v>247</v>
      </c>
      <c r="C151" s="2">
        <v>70748</v>
      </c>
      <c r="D151" s="2" t="s">
        <v>11</v>
      </c>
      <c r="E151" s="1" t="s">
        <v>248</v>
      </c>
      <c r="F151" s="1">
        <v>54.97</v>
      </c>
      <c r="G151" s="31">
        <f>E151*F151</f>
        <v>4892.33</v>
      </c>
      <c r="H151" s="44"/>
    </row>
    <row r="152" spans="1:7" ht="12.75">
      <c r="A152" s="27">
        <v>6.15</v>
      </c>
      <c r="B152" s="32" t="s">
        <v>249</v>
      </c>
      <c r="C152" s="2"/>
      <c r="D152" s="37"/>
      <c r="E152" s="3"/>
      <c r="F152" s="1"/>
      <c r="G152" s="31"/>
    </row>
    <row r="153" spans="1:7" ht="12.75">
      <c r="A153" s="27" t="s">
        <v>250</v>
      </c>
      <c r="B153" s="32" t="s">
        <v>251</v>
      </c>
      <c r="C153" s="2">
        <v>72253</v>
      </c>
      <c r="D153" s="2" t="s">
        <v>45</v>
      </c>
      <c r="E153" s="1" t="s">
        <v>252</v>
      </c>
      <c r="F153" s="1">
        <v>14.75</v>
      </c>
      <c r="G153" s="31">
        <f>E153*F153</f>
        <v>4837.2625</v>
      </c>
    </row>
    <row r="154" spans="1:7" ht="12.75">
      <c r="A154" s="27" t="s">
        <v>253</v>
      </c>
      <c r="B154" s="32" t="s">
        <v>254</v>
      </c>
      <c r="C154" s="2">
        <v>72315</v>
      </c>
      <c r="D154" s="2" t="s">
        <v>11</v>
      </c>
      <c r="E154" s="1">
        <v>42</v>
      </c>
      <c r="F154" s="1">
        <v>16.01</v>
      </c>
      <c r="G154" s="31">
        <f>E154*F154</f>
        <v>672.4200000000001</v>
      </c>
    </row>
    <row r="155" spans="1:7" ht="12.75">
      <c r="A155" s="27" t="s">
        <v>255</v>
      </c>
      <c r="B155" s="32" t="s">
        <v>256</v>
      </c>
      <c r="C155" s="2">
        <v>72262</v>
      </c>
      <c r="D155" s="2" t="s">
        <v>11</v>
      </c>
      <c r="E155" s="1">
        <v>28</v>
      </c>
      <c r="F155" s="1">
        <v>8.63</v>
      </c>
      <c r="G155" s="31">
        <f>E155*F155</f>
        <v>241.64000000000001</v>
      </c>
    </row>
    <row r="156" spans="1:7" ht="12.75">
      <c r="A156" s="33"/>
      <c r="B156" s="40"/>
      <c r="C156" s="37"/>
      <c r="D156" s="72" t="s">
        <v>257</v>
      </c>
      <c r="E156" s="3"/>
      <c r="G156" s="35">
        <f>SUM(G101:G155)</f>
        <v>46005.422500000015</v>
      </c>
    </row>
    <row r="157" spans="1:7" ht="12.75">
      <c r="A157" s="150">
        <v>7</v>
      </c>
      <c r="B157" s="151" t="s">
        <v>258</v>
      </c>
      <c r="C157" s="2"/>
      <c r="D157" s="37"/>
      <c r="E157" s="3"/>
      <c r="F157" s="1"/>
      <c r="G157" s="31"/>
    </row>
    <row r="158" spans="1:7" ht="12.75">
      <c r="A158" s="27">
        <v>7.1</v>
      </c>
      <c r="B158" s="32" t="s">
        <v>259</v>
      </c>
      <c r="C158" s="2"/>
      <c r="D158" s="37"/>
      <c r="E158" s="3"/>
      <c r="F158" s="1"/>
      <c r="G158" s="31"/>
    </row>
    <row r="159" spans="1:7" ht="12.75">
      <c r="A159" s="27" t="s">
        <v>260</v>
      </c>
      <c r="B159" s="32" t="s">
        <v>478</v>
      </c>
      <c r="C159" s="2" t="s">
        <v>438</v>
      </c>
      <c r="D159" s="2" t="s">
        <v>9</v>
      </c>
      <c r="E159" s="1">
        <v>704.99</v>
      </c>
      <c r="F159" s="1">
        <v>30.57</v>
      </c>
      <c r="G159" s="31">
        <f>E159*F159</f>
        <v>21551.5443</v>
      </c>
    </row>
    <row r="160" spans="1:7" ht="12.75">
      <c r="A160" s="27" t="s">
        <v>261</v>
      </c>
      <c r="B160" s="32" t="s">
        <v>479</v>
      </c>
      <c r="C160" s="2" t="s">
        <v>431</v>
      </c>
      <c r="D160" s="2" t="s">
        <v>45</v>
      </c>
      <c r="E160" s="1">
        <v>303.15</v>
      </c>
      <c r="F160" s="1">
        <v>11.42</v>
      </c>
      <c r="G160" s="31">
        <f>E160*F160</f>
        <v>3461.9729999999995</v>
      </c>
    </row>
    <row r="161" spans="1:7" ht="12.75">
      <c r="A161" s="27" t="s">
        <v>262</v>
      </c>
      <c r="B161" s="48" t="s">
        <v>481</v>
      </c>
      <c r="C161" s="46" t="s">
        <v>480</v>
      </c>
      <c r="D161" s="2" t="s">
        <v>45</v>
      </c>
      <c r="E161" s="1">
        <v>283.85</v>
      </c>
      <c r="F161" s="1">
        <v>53.39</v>
      </c>
      <c r="G161" s="31">
        <f>E161*F161</f>
        <v>15154.751500000002</v>
      </c>
    </row>
    <row r="162" spans="1:7" ht="12.75">
      <c r="A162" s="27" t="s">
        <v>482</v>
      </c>
      <c r="B162" s="48" t="s">
        <v>484</v>
      </c>
      <c r="C162" s="46"/>
      <c r="D162" s="2" t="s">
        <v>9</v>
      </c>
      <c r="E162" s="1">
        <v>110.61</v>
      </c>
      <c r="F162" s="1">
        <v>30.65</v>
      </c>
      <c r="G162" s="31">
        <f>E162*F162</f>
        <v>3390.1965</v>
      </c>
    </row>
    <row r="163" spans="1:7" ht="12.75" customHeight="1">
      <c r="A163" s="27" t="s">
        <v>483</v>
      </c>
      <c r="B163" s="48" t="s">
        <v>485</v>
      </c>
      <c r="C163" s="46">
        <v>72132</v>
      </c>
      <c r="D163" s="2" t="s">
        <v>9</v>
      </c>
      <c r="E163" s="1">
        <v>7.31</v>
      </c>
      <c r="F163" s="1">
        <v>26.82</v>
      </c>
      <c r="G163" s="31">
        <f>E163*F163</f>
        <v>196.05419999999998</v>
      </c>
    </row>
    <row r="164" spans="1:7" ht="12.75">
      <c r="A164" s="27">
        <v>7.2</v>
      </c>
      <c r="B164" s="32" t="s">
        <v>263</v>
      </c>
      <c r="C164" s="2"/>
      <c r="D164" s="37"/>
      <c r="E164" s="3"/>
      <c r="F164" s="1"/>
      <c r="G164" s="31"/>
    </row>
    <row r="165" spans="1:7" ht="12.75">
      <c r="A165" s="27" t="s">
        <v>264</v>
      </c>
      <c r="B165" s="32" t="s">
        <v>265</v>
      </c>
      <c r="C165" s="2" t="s">
        <v>439</v>
      </c>
      <c r="D165" s="2" t="s">
        <v>9</v>
      </c>
      <c r="E165" s="1">
        <v>16.7</v>
      </c>
      <c r="F165" s="1">
        <v>537.52</v>
      </c>
      <c r="G165" s="31">
        <f>E165*F165</f>
        <v>8976.583999999999</v>
      </c>
    </row>
    <row r="166" spans="1:7" ht="12.75">
      <c r="A166" s="27">
        <v>7.3</v>
      </c>
      <c r="B166" s="32" t="s">
        <v>266</v>
      </c>
      <c r="C166" s="2"/>
      <c r="D166" s="37"/>
      <c r="E166" s="3"/>
      <c r="F166" s="1"/>
      <c r="G166" s="31"/>
    </row>
    <row r="167" spans="1:7" ht="12.75">
      <c r="A167" s="27" t="s">
        <v>505</v>
      </c>
      <c r="B167" s="32" t="s">
        <v>267</v>
      </c>
      <c r="C167" s="2">
        <v>72075</v>
      </c>
      <c r="D167" s="2" t="s">
        <v>9</v>
      </c>
      <c r="E167" s="1">
        <v>347.37</v>
      </c>
      <c r="F167" s="1">
        <v>6.01</v>
      </c>
      <c r="G167" s="31">
        <f>E167*F167</f>
        <v>2087.6937</v>
      </c>
    </row>
    <row r="168" spans="1:7" ht="12.75">
      <c r="A168" s="27" t="s">
        <v>506</v>
      </c>
      <c r="B168" s="32" t="s">
        <v>503</v>
      </c>
      <c r="C168" s="2" t="s">
        <v>504</v>
      </c>
      <c r="D168" s="2" t="s">
        <v>9</v>
      </c>
      <c r="E168" s="1">
        <v>5.17</v>
      </c>
      <c r="F168" s="1">
        <v>33.35</v>
      </c>
      <c r="G168" s="31">
        <f>E168*F168</f>
        <v>172.4195</v>
      </c>
    </row>
    <row r="169" spans="1:7" ht="12.75">
      <c r="A169" s="33"/>
      <c r="B169" s="40"/>
      <c r="C169" s="37"/>
      <c r="D169" s="72" t="s">
        <v>268</v>
      </c>
      <c r="E169" s="3"/>
      <c r="G169" s="35">
        <f>SUM(G159:G168)</f>
        <v>54991.216700000004</v>
      </c>
    </row>
    <row r="170" spans="1:7" ht="12.75">
      <c r="A170" s="150">
        <v>8</v>
      </c>
      <c r="B170" s="151" t="s">
        <v>269</v>
      </c>
      <c r="C170" s="2"/>
      <c r="D170" s="37"/>
      <c r="E170" s="3"/>
      <c r="F170" s="1"/>
      <c r="G170" s="31"/>
    </row>
    <row r="171" spans="1:7" ht="12.75">
      <c r="A171" s="27">
        <v>8.1</v>
      </c>
      <c r="B171" s="32" t="s">
        <v>270</v>
      </c>
      <c r="C171" s="2"/>
      <c r="D171" s="37"/>
      <c r="E171" s="3"/>
      <c r="F171" s="1"/>
      <c r="G171" s="31"/>
    </row>
    <row r="172" spans="1:7" ht="12.75">
      <c r="A172" s="27" t="s">
        <v>271</v>
      </c>
      <c r="B172" s="32" t="s">
        <v>272</v>
      </c>
      <c r="C172" s="2" t="s">
        <v>440</v>
      </c>
      <c r="D172" s="2" t="s">
        <v>11</v>
      </c>
      <c r="E172" s="1">
        <v>5</v>
      </c>
      <c r="F172" s="1">
        <v>214.34</v>
      </c>
      <c r="G172" s="31">
        <f>E172*F172</f>
        <v>1071.7</v>
      </c>
    </row>
    <row r="173" spans="1:7" ht="12.75">
      <c r="A173" s="27" t="s">
        <v>273</v>
      </c>
      <c r="B173" s="32" t="s">
        <v>274</v>
      </c>
      <c r="C173" s="2" t="s">
        <v>441</v>
      </c>
      <c r="D173" s="2" t="s">
        <v>11</v>
      </c>
      <c r="E173" s="1" t="s">
        <v>131</v>
      </c>
      <c r="F173" s="1">
        <v>217.04</v>
      </c>
      <c r="G173" s="31">
        <f>E173*F173</f>
        <v>1736.32</v>
      </c>
    </row>
    <row r="174" spans="1:7" ht="12.75">
      <c r="A174" s="27" t="s">
        <v>275</v>
      </c>
      <c r="B174" s="32" t="s">
        <v>276</v>
      </c>
      <c r="C174" s="2" t="s">
        <v>442</v>
      </c>
      <c r="D174" s="2" t="s">
        <v>11</v>
      </c>
      <c r="E174" s="1" t="s">
        <v>131</v>
      </c>
      <c r="F174" s="1">
        <v>232.4</v>
      </c>
      <c r="G174" s="31">
        <f>E174*F174</f>
        <v>1859.2</v>
      </c>
    </row>
    <row r="175" spans="1:7" ht="34.5" customHeight="1">
      <c r="A175" s="27" t="s">
        <v>277</v>
      </c>
      <c r="B175" s="32" t="s">
        <v>491</v>
      </c>
      <c r="C175" s="54" t="s">
        <v>450</v>
      </c>
      <c r="D175" s="2" t="s">
        <v>11</v>
      </c>
      <c r="E175" s="1" t="s">
        <v>120</v>
      </c>
      <c r="F175" s="1">
        <v>296.53</v>
      </c>
      <c r="G175" s="31">
        <f>E175*F175</f>
        <v>889.5899999999999</v>
      </c>
    </row>
    <row r="176" spans="1:7" ht="32.25" customHeight="1">
      <c r="A176" s="27" t="s">
        <v>278</v>
      </c>
      <c r="B176" s="48" t="s">
        <v>492</v>
      </c>
      <c r="C176" s="54" t="s">
        <v>451</v>
      </c>
      <c r="D176" s="2" t="s">
        <v>11</v>
      </c>
      <c r="E176" s="1" t="s">
        <v>61</v>
      </c>
      <c r="F176" s="1">
        <v>372.18</v>
      </c>
      <c r="G176" s="31">
        <f>E176*F176</f>
        <v>744.36</v>
      </c>
    </row>
    <row r="177" spans="1:7" ht="12.75" customHeight="1">
      <c r="A177" s="27">
        <v>8.2</v>
      </c>
      <c r="B177" s="32" t="s">
        <v>279</v>
      </c>
      <c r="C177" s="2"/>
      <c r="D177" s="37"/>
      <c r="E177" s="3"/>
      <c r="F177" s="1"/>
      <c r="G177" s="31"/>
    </row>
    <row r="178" spans="1:7" ht="12.75">
      <c r="A178" s="27" t="s">
        <v>280</v>
      </c>
      <c r="B178" s="48" t="s">
        <v>486</v>
      </c>
      <c r="C178" s="2">
        <v>6103</v>
      </c>
      <c r="D178" s="2" t="s">
        <v>9</v>
      </c>
      <c r="E178" s="1">
        <v>62.88</v>
      </c>
      <c r="F178" s="1">
        <v>235.95</v>
      </c>
      <c r="G178" s="31">
        <f>E178*F178</f>
        <v>14836.536</v>
      </c>
    </row>
    <row r="179" spans="1:7" ht="12.75">
      <c r="A179" s="27" t="s">
        <v>487</v>
      </c>
      <c r="B179" s="48" t="s">
        <v>489</v>
      </c>
      <c r="C179" s="2" t="s">
        <v>493</v>
      </c>
      <c r="D179" s="2" t="s">
        <v>9</v>
      </c>
      <c r="E179" s="1">
        <v>2.16</v>
      </c>
      <c r="F179" s="1">
        <v>364.87</v>
      </c>
      <c r="G179" s="31">
        <f>E179*F179</f>
        <v>788.1192000000001</v>
      </c>
    </row>
    <row r="180" spans="1:7" ht="12.75">
      <c r="A180" s="27" t="s">
        <v>488</v>
      </c>
      <c r="B180" s="48" t="s">
        <v>523</v>
      </c>
      <c r="C180" s="2" t="s">
        <v>493</v>
      </c>
      <c r="D180" s="2" t="s">
        <v>9</v>
      </c>
      <c r="E180" s="1">
        <v>0.88</v>
      </c>
      <c r="F180" s="1">
        <v>364.87</v>
      </c>
      <c r="G180" s="31">
        <f>E180*F180</f>
        <v>321.0856</v>
      </c>
    </row>
    <row r="181" spans="1:7" ht="12.75">
      <c r="A181" s="27" t="s">
        <v>522</v>
      </c>
      <c r="B181" s="48" t="s">
        <v>490</v>
      </c>
      <c r="C181" s="2" t="s">
        <v>493</v>
      </c>
      <c r="D181" s="2" t="s">
        <v>9</v>
      </c>
      <c r="E181" s="1">
        <v>7.92</v>
      </c>
      <c r="F181" s="1">
        <v>364.87</v>
      </c>
      <c r="G181" s="31">
        <f>E181*F181</f>
        <v>2889.7704</v>
      </c>
    </row>
    <row r="182" spans="1:7" ht="12.75">
      <c r="A182" s="27">
        <v>8.3</v>
      </c>
      <c r="B182" s="32" t="s">
        <v>281</v>
      </c>
      <c r="C182" s="2"/>
      <c r="D182" s="37"/>
      <c r="E182" s="3"/>
      <c r="F182" s="1"/>
      <c r="G182" s="31"/>
    </row>
    <row r="183" spans="1:7" ht="12.75">
      <c r="A183" s="27" t="s">
        <v>282</v>
      </c>
      <c r="B183" s="32" t="s">
        <v>370</v>
      </c>
      <c r="C183" s="2" t="s">
        <v>443</v>
      </c>
      <c r="D183" s="2" t="s">
        <v>11</v>
      </c>
      <c r="E183" s="1">
        <v>21</v>
      </c>
      <c r="F183" s="1">
        <v>123.36</v>
      </c>
      <c r="G183" s="31">
        <f>E183*F183</f>
        <v>2590.56</v>
      </c>
    </row>
    <row r="184" spans="1:7" ht="22.5">
      <c r="A184" s="27" t="s">
        <v>284</v>
      </c>
      <c r="B184" s="48" t="s">
        <v>371</v>
      </c>
      <c r="C184" s="2">
        <v>73539</v>
      </c>
      <c r="D184" s="2" t="s">
        <v>11</v>
      </c>
      <c r="E184" s="1">
        <v>63</v>
      </c>
      <c r="F184" s="1">
        <v>16.24</v>
      </c>
      <c r="G184" s="31">
        <f>E184*F184</f>
        <v>1023.1199999999999</v>
      </c>
    </row>
    <row r="185" spans="1:7" ht="12.75">
      <c r="A185" s="33"/>
      <c r="B185" s="40"/>
      <c r="C185" s="37"/>
      <c r="D185" s="72" t="s">
        <v>285</v>
      </c>
      <c r="E185" s="3"/>
      <c r="G185" s="35">
        <f>SUM(G172:G184)</f>
        <v>28750.3612</v>
      </c>
    </row>
    <row r="186" spans="1:7" ht="12.75">
      <c r="A186" s="150">
        <v>9</v>
      </c>
      <c r="B186" s="151" t="s">
        <v>286</v>
      </c>
      <c r="C186" s="2"/>
      <c r="D186" s="37"/>
      <c r="E186" s="3"/>
      <c r="F186" s="1"/>
      <c r="G186" s="31"/>
    </row>
    <row r="187" spans="1:7" ht="12.75">
      <c r="A187" s="27">
        <v>9.1</v>
      </c>
      <c r="B187" s="32" t="s">
        <v>287</v>
      </c>
      <c r="C187" s="2"/>
      <c r="D187" s="37"/>
      <c r="E187" s="3"/>
      <c r="F187" s="1"/>
      <c r="G187" s="31"/>
    </row>
    <row r="188" spans="1:7" ht="12.75">
      <c r="A188" s="27" t="s">
        <v>288</v>
      </c>
      <c r="B188" s="32" t="s">
        <v>289</v>
      </c>
      <c r="C188" s="2" t="s">
        <v>432</v>
      </c>
      <c r="D188" s="2" t="s">
        <v>9</v>
      </c>
      <c r="E188" s="1">
        <v>1404.34</v>
      </c>
      <c r="F188" s="1">
        <v>59.2</v>
      </c>
      <c r="G188" s="31">
        <f>E188*F188</f>
        <v>83136.928</v>
      </c>
    </row>
    <row r="189" spans="1:7" ht="12.75">
      <c r="A189" s="27" t="s">
        <v>290</v>
      </c>
      <c r="B189" s="32" t="s">
        <v>291</v>
      </c>
      <c r="C189" s="2">
        <v>6058</v>
      </c>
      <c r="D189" s="2" t="s">
        <v>45</v>
      </c>
      <c r="E189" s="1">
        <v>207.44</v>
      </c>
      <c r="F189" s="1">
        <v>14.94</v>
      </c>
      <c r="G189" s="31">
        <f>E189*F189</f>
        <v>3099.1535999999996</v>
      </c>
    </row>
    <row r="190" spans="1:7" ht="12.75">
      <c r="A190" s="27" t="s">
        <v>292</v>
      </c>
      <c r="B190" s="32" t="s">
        <v>293</v>
      </c>
      <c r="C190" s="2">
        <v>72078</v>
      </c>
      <c r="D190" s="2" t="s">
        <v>9</v>
      </c>
      <c r="E190" s="1">
        <v>1404.34</v>
      </c>
      <c r="F190" s="1">
        <v>66.13</v>
      </c>
      <c r="G190" s="31">
        <f>E190*F190</f>
        <v>92869.00419999998</v>
      </c>
    </row>
    <row r="191" spans="1:7" ht="12.75">
      <c r="A191" s="27">
        <v>9.2</v>
      </c>
      <c r="B191" s="32" t="s">
        <v>294</v>
      </c>
      <c r="C191" s="2"/>
      <c r="D191" s="37"/>
      <c r="E191" s="3"/>
      <c r="F191" s="1"/>
      <c r="G191" s="31"/>
    </row>
    <row r="192" spans="1:7" ht="13.5" thickBot="1">
      <c r="A192" s="49" t="s">
        <v>295</v>
      </c>
      <c r="B192" s="50" t="s">
        <v>296</v>
      </c>
      <c r="C192" s="51">
        <v>72108</v>
      </c>
      <c r="D192" s="51" t="s">
        <v>45</v>
      </c>
      <c r="E192" s="52">
        <v>16.74</v>
      </c>
      <c r="F192" s="52">
        <v>22.37</v>
      </c>
      <c r="G192" s="53">
        <f>E192*F192</f>
        <v>374.4738</v>
      </c>
    </row>
    <row r="193" spans="1:7" ht="12.75">
      <c r="A193" s="101"/>
      <c r="B193" s="102"/>
      <c r="C193" s="97"/>
      <c r="D193" s="106" t="s">
        <v>297</v>
      </c>
      <c r="E193" s="98"/>
      <c r="G193" s="103">
        <f>SUM(G188:G192)</f>
        <v>179479.5596</v>
      </c>
    </row>
    <row r="194" spans="1:7" ht="12.75">
      <c r="A194" s="150">
        <v>10</v>
      </c>
      <c r="B194" s="151" t="s">
        <v>298</v>
      </c>
      <c r="C194" s="2"/>
      <c r="D194" s="37"/>
      <c r="E194" s="3"/>
      <c r="F194" s="1"/>
      <c r="G194" s="31"/>
    </row>
    <row r="195" spans="1:7" ht="12.75">
      <c r="A195" s="27">
        <v>10.1</v>
      </c>
      <c r="B195" s="32" t="s">
        <v>299</v>
      </c>
      <c r="C195" s="2"/>
      <c r="D195" s="37"/>
      <c r="E195" s="3"/>
      <c r="F195" s="1"/>
      <c r="G195" s="31"/>
    </row>
    <row r="196" spans="1:7" ht="12.75">
      <c r="A196" s="27" t="s">
        <v>300</v>
      </c>
      <c r="B196" s="32" t="s">
        <v>301</v>
      </c>
      <c r="C196" s="2" t="s">
        <v>433</v>
      </c>
      <c r="D196" s="2" t="s">
        <v>9</v>
      </c>
      <c r="E196" s="1">
        <v>1753.05</v>
      </c>
      <c r="F196" s="1">
        <v>3.29</v>
      </c>
      <c r="G196" s="31">
        <f>E196*F196</f>
        <v>5767.5345</v>
      </c>
    </row>
    <row r="197" spans="1:7" ht="12.75">
      <c r="A197" s="27" t="s">
        <v>302</v>
      </c>
      <c r="B197" s="32" t="s">
        <v>303</v>
      </c>
      <c r="C197" s="2">
        <v>5975</v>
      </c>
      <c r="D197" s="2" t="s">
        <v>9</v>
      </c>
      <c r="E197" s="1">
        <v>575.44</v>
      </c>
      <c r="F197" s="1">
        <v>5.62</v>
      </c>
      <c r="G197" s="31">
        <f>E197*F197</f>
        <v>3233.9728000000005</v>
      </c>
    </row>
    <row r="198" spans="1:7" ht="12.75">
      <c r="A198" s="27" t="s">
        <v>304</v>
      </c>
      <c r="B198" s="32" t="s">
        <v>372</v>
      </c>
      <c r="C198" s="2">
        <v>200499</v>
      </c>
      <c r="D198" s="2" t="s">
        <v>9</v>
      </c>
      <c r="E198" s="1">
        <v>1035.96</v>
      </c>
      <c r="F198" s="1">
        <v>14.44</v>
      </c>
      <c r="G198" s="31">
        <f>E198*F198</f>
        <v>14959.2624</v>
      </c>
    </row>
    <row r="199" spans="1:7" ht="12.75">
      <c r="A199" s="27" t="s">
        <v>305</v>
      </c>
      <c r="B199" s="32" t="s">
        <v>373</v>
      </c>
      <c r="C199" s="2" t="s">
        <v>434</v>
      </c>
      <c r="D199" s="2" t="s">
        <v>9</v>
      </c>
      <c r="E199" s="1">
        <v>717.09</v>
      </c>
      <c r="F199" s="1">
        <v>12.91</v>
      </c>
      <c r="G199" s="31">
        <f>E199*F199</f>
        <v>9257.6319</v>
      </c>
    </row>
    <row r="200" spans="1:7" ht="22.5">
      <c r="A200" s="27" t="s">
        <v>306</v>
      </c>
      <c r="B200" s="48" t="s">
        <v>374</v>
      </c>
      <c r="C200" s="2">
        <v>210401</v>
      </c>
      <c r="D200" s="2" t="s">
        <v>9</v>
      </c>
      <c r="E200" s="1">
        <v>575.44</v>
      </c>
      <c r="F200" s="1">
        <v>18.16</v>
      </c>
      <c r="G200" s="31">
        <f>E200*F200</f>
        <v>10449.9904</v>
      </c>
    </row>
    <row r="201" spans="1:7" ht="12.75">
      <c r="A201" s="27">
        <v>10.2</v>
      </c>
      <c r="B201" s="32" t="s">
        <v>307</v>
      </c>
      <c r="C201" s="2"/>
      <c r="D201" s="37"/>
      <c r="E201" s="3"/>
      <c r="F201" s="1"/>
      <c r="G201" s="31"/>
    </row>
    <row r="202" spans="1:7" ht="22.5">
      <c r="A202" s="27" t="s">
        <v>308</v>
      </c>
      <c r="B202" s="48" t="s">
        <v>375</v>
      </c>
      <c r="C202" s="2" t="s">
        <v>444</v>
      </c>
      <c r="D202" s="2" t="s">
        <v>9</v>
      </c>
      <c r="E202" s="1">
        <v>710.79</v>
      </c>
      <c r="F202" s="1">
        <v>17.87</v>
      </c>
      <c r="G202" s="31">
        <f>E202*F202</f>
        <v>12701.8173</v>
      </c>
    </row>
    <row r="203" spans="1:7" ht="12.75">
      <c r="A203" s="33"/>
      <c r="B203" s="40"/>
      <c r="C203" s="37"/>
      <c r="D203" s="72" t="s">
        <v>309</v>
      </c>
      <c r="E203" s="3"/>
      <c r="G203" s="35">
        <f>SUM(G196:G202)</f>
        <v>56370.2093</v>
      </c>
    </row>
    <row r="204" spans="1:7" ht="12.75">
      <c r="A204" s="152">
        <v>11</v>
      </c>
      <c r="B204" s="153" t="s">
        <v>310</v>
      </c>
      <c r="C204" s="65"/>
      <c r="D204" s="99"/>
      <c r="E204" s="100"/>
      <c r="F204" s="66"/>
      <c r="G204" s="67"/>
    </row>
    <row r="205" spans="1:7" ht="12.75">
      <c r="A205" s="57">
        <v>11.1</v>
      </c>
      <c r="B205" s="28" t="s">
        <v>311</v>
      </c>
      <c r="C205" s="30"/>
      <c r="D205" s="97"/>
      <c r="E205" s="98"/>
      <c r="F205" s="4"/>
      <c r="G205" s="59"/>
    </row>
    <row r="206" spans="1:7" ht="12.75">
      <c r="A206" s="27" t="s">
        <v>312</v>
      </c>
      <c r="B206" s="32" t="s">
        <v>376</v>
      </c>
      <c r="C206" s="2" t="s">
        <v>457</v>
      </c>
      <c r="D206" s="2" t="s">
        <v>9</v>
      </c>
      <c r="E206" s="1">
        <v>787.99</v>
      </c>
      <c r="F206" s="1">
        <v>25.8</v>
      </c>
      <c r="G206" s="31">
        <f>E206*F206</f>
        <v>20330.142</v>
      </c>
    </row>
    <row r="207" spans="1:7" ht="12.75">
      <c r="A207" s="27">
        <v>11.2</v>
      </c>
      <c r="B207" s="32" t="s">
        <v>307</v>
      </c>
      <c r="C207" s="2"/>
      <c r="D207" s="37"/>
      <c r="E207" s="3"/>
      <c r="F207" s="1"/>
      <c r="G207" s="31"/>
    </row>
    <row r="208" spans="1:7" ht="22.5">
      <c r="A208" s="27" t="s">
        <v>313</v>
      </c>
      <c r="B208" s="48" t="s">
        <v>377</v>
      </c>
      <c r="C208" s="46">
        <v>6060</v>
      </c>
      <c r="D208" s="2" t="s">
        <v>9</v>
      </c>
      <c r="E208" s="1">
        <v>787.99</v>
      </c>
      <c r="F208" s="1">
        <v>20.32</v>
      </c>
      <c r="G208" s="31">
        <f>E208*F208</f>
        <v>16011.9568</v>
      </c>
    </row>
    <row r="209" spans="1:7" ht="12.75">
      <c r="A209" s="27">
        <v>11.3</v>
      </c>
      <c r="B209" s="32" t="s">
        <v>314</v>
      </c>
      <c r="C209" s="2"/>
      <c r="D209" s="37"/>
      <c r="E209" s="3"/>
      <c r="F209" s="1"/>
      <c r="G209" s="31"/>
    </row>
    <row r="210" spans="1:7" ht="12.75">
      <c r="A210" s="27" t="s">
        <v>315</v>
      </c>
      <c r="B210" s="32" t="s">
        <v>496</v>
      </c>
      <c r="C210" s="2" t="s">
        <v>495</v>
      </c>
      <c r="D210" s="2" t="s">
        <v>9</v>
      </c>
      <c r="E210" s="1">
        <v>167.01</v>
      </c>
      <c r="F210" s="1">
        <v>24.03</v>
      </c>
      <c r="G210" s="31">
        <f>E210*F210</f>
        <v>4013.2503</v>
      </c>
    </row>
    <row r="211" spans="1:7" ht="12.75">
      <c r="A211" s="33"/>
      <c r="B211" s="40"/>
      <c r="C211" s="37"/>
      <c r="D211" s="72" t="s">
        <v>316</v>
      </c>
      <c r="E211" s="3"/>
      <c r="G211" s="35">
        <f>SUM(G206:G210)</f>
        <v>40355.3491</v>
      </c>
    </row>
    <row r="212" spans="1:7" ht="12.75">
      <c r="A212" s="150">
        <v>12</v>
      </c>
      <c r="B212" s="151" t="s">
        <v>497</v>
      </c>
      <c r="C212" s="2"/>
      <c r="D212" s="37"/>
      <c r="E212" s="3"/>
      <c r="F212" s="1"/>
      <c r="G212" s="31"/>
    </row>
    <row r="213" spans="1:7" ht="12.75">
      <c r="A213" s="27">
        <v>12.1</v>
      </c>
      <c r="B213" s="32" t="s">
        <v>317</v>
      </c>
      <c r="C213" s="2"/>
      <c r="D213" s="37"/>
      <c r="E213" s="3"/>
      <c r="F213" s="1"/>
      <c r="G213" s="31"/>
    </row>
    <row r="214" spans="1:7" ht="12.75">
      <c r="A214" s="27" t="s">
        <v>318</v>
      </c>
      <c r="B214" s="32" t="s">
        <v>378</v>
      </c>
      <c r="C214" s="2">
        <v>220920</v>
      </c>
      <c r="D214" s="2" t="s">
        <v>45</v>
      </c>
      <c r="E214" s="1">
        <v>17.1</v>
      </c>
      <c r="F214" s="1">
        <v>26.81</v>
      </c>
      <c r="G214" s="31">
        <f>E214*F214</f>
        <v>458.451</v>
      </c>
    </row>
    <row r="215" spans="1:7" ht="12.75">
      <c r="A215" s="27">
        <v>12.2</v>
      </c>
      <c r="B215" s="32" t="s">
        <v>319</v>
      </c>
      <c r="C215" s="2"/>
      <c r="D215" s="37"/>
      <c r="E215" s="3"/>
      <c r="F215" s="1"/>
      <c r="G215" s="31"/>
    </row>
    <row r="216" spans="1:7" ht="22.5">
      <c r="A216" s="27" t="s">
        <v>320</v>
      </c>
      <c r="B216" s="48" t="s">
        <v>379</v>
      </c>
      <c r="C216" s="46" t="s">
        <v>494</v>
      </c>
      <c r="D216" s="2" t="s">
        <v>45</v>
      </c>
      <c r="E216" s="1">
        <v>82.13</v>
      </c>
      <c r="F216" s="1">
        <v>7.04</v>
      </c>
      <c r="G216" s="31">
        <f>E216*F216</f>
        <v>578.1952</v>
      </c>
    </row>
    <row r="217" spans="1:7" ht="12.75">
      <c r="A217" s="27"/>
      <c r="B217" s="48" t="s">
        <v>498</v>
      </c>
      <c r="C217" s="46"/>
      <c r="D217" s="2"/>
      <c r="E217" s="1"/>
      <c r="F217" s="1"/>
      <c r="G217" s="31"/>
    </row>
    <row r="218" spans="1:7" ht="12.75">
      <c r="A218" s="27"/>
      <c r="B218" s="48" t="s">
        <v>499</v>
      </c>
      <c r="C218" s="46"/>
      <c r="D218" s="2" t="s">
        <v>45</v>
      </c>
      <c r="E218" s="1">
        <v>54.4</v>
      </c>
      <c r="F218" s="1">
        <v>8.91</v>
      </c>
      <c r="G218" s="31">
        <f>F218*E218</f>
        <v>484.704</v>
      </c>
    </row>
    <row r="219" spans="1:7" ht="12.75">
      <c r="A219" s="33"/>
      <c r="B219" s="40"/>
      <c r="C219" s="37"/>
      <c r="D219" s="72" t="s">
        <v>321</v>
      </c>
      <c r="E219" s="3"/>
      <c r="G219" s="35">
        <f>SUM(G214:G218)</f>
        <v>1521.3502</v>
      </c>
    </row>
    <row r="220" spans="1:7" ht="12.75">
      <c r="A220" s="150">
        <v>13</v>
      </c>
      <c r="B220" s="151" t="s">
        <v>322</v>
      </c>
      <c r="C220" s="2"/>
      <c r="D220" s="37"/>
      <c r="E220" s="3"/>
      <c r="F220" s="1"/>
      <c r="G220" s="31"/>
    </row>
    <row r="221" spans="1:7" ht="12.75">
      <c r="A221" s="27">
        <v>13.1</v>
      </c>
      <c r="B221" s="32" t="s">
        <v>323</v>
      </c>
      <c r="C221" s="2"/>
      <c r="D221" s="37"/>
      <c r="E221" s="3"/>
      <c r="F221" s="1"/>
      <c r="G221" s="31"/>
    </row>
    <row r="222" spans="1:7" ht="33.75">
      <c r="A222" s="27" t="s">
        <v>324</v>
      </c>
      <c r="B222" s="41" t="s">
        <v>380</v>
      </c>
      <c r="C222" s="46" t="s">
        <v>445</v>
      </c>
      <c r="D222" s="2" t="s">
        <v>9</v>
      </c>
      <c r="E222" s="1">
        <v>1035.96</v>
      </c>
      <c r="F222" s="1">
        <v>23.13</v>
      </c>
      <c r="G222" s="31">
        <f>E222*F222</f>
        <v>23961.7548</v>
      </c>
    </row>
    <row r="223" spans="1:7" ht="33.75">
      <c r="A223" s="27" t="s">
        <v>325</v>
      </c>
      <c r="B223" s="41" t="s">
        <v>381</v>
      </c>
      <c r="C223" s="46" t="s">
        <v>445</v>
      </c>
      <c r="D223" s="2" t="s">
        <v>9</v>
      </c>
      <c r="E223" s="1">
        <v>575.44</v>
      </c>
      <c r="F223" s="1">
        <v>23.13</v>
      </c>
      <c r="G223" s="31">
        <f>E223*F223</f>
        <v>13309.9272</v>
      </c>
    </row>
    <row r="224" spans="1:7" ht="12.75">
      <c r="A224" s="27">
        <v>13.2</v>
      </c>
      <c r="B224" s="32" t="s">
        <v>326</v>
      </c>
      <c r="C224" s="2"/>
      <c r="D224" s="37"/>
      <c r="E224" s="3"/>
      <c r="F224" s="1"/>
      <c r="G224" s="31"/>
    </row>
    <row r="225" spans="1:7" ht="22.5">
      <c r="A225" s="57" t="s">
        <v>327</v>
      </c>
      <c r="B225" s="58" t="s">
        <v>382</v>
      </c>
      <c r="C225" s="30" t="s">
        <v>446</v>
      </c>
      <c r="D225" s="30" t="s">
        <v>9</v>
      </c>
      <c r="E225" s="4">
        <v>113.57</v>
      </c>
      <c r="F225" s="4">
        <v>13.75</v>
      </c>
      <c r="G225" s="59">
        <f>E225*F225</f>
        <v>1561.5874999999999</v>
      </c>
    </row>
    <row r="226" spans="1:7" ht="22.5">
      <c r="A226" s="27" t="s">
        <v>328</v>
      </c>
      <c r="B226" s="48" t="s">
        <v>383</v>
      </c>
      <c r="C226" s="2">
        <v>6067</v>
      </c>
      <c r="D226" s="2" t="s">
        <v>9</v>
      </c>
      <c r="E226" s="1">
        <v>155.6</v>
      </c>
      <c r="F226" s="1">
        <v>18.55</v>
      </c>
      <c r="G226" s="31">
        <f>E226*F226</f>
        <v>2886.38</v>
      </c>
    </row>
    <row r="227" spans="1:7" ht="12.75">
      <c r="A227" s="27" t="s">
        <v>500</v>
      </c>
      <c r="B227" s="48" t="s">
        <v>501</v>
      </c>
      <c r="C227" s="2" t="s">
        <v>502</v>
      </c>
      <c r="D227" s="2" t="s">
        <v>9</v>
      </c>
      <c r="E227" s="1">
        <v>27.3</v>
      </c>
      <c r="F227" s="1">
        <v>7.15</v>
      </c>
      <c r="G227" s="31">
        <f>E227*F227</f>
        <v>195.19500000000002</v>
      </c>
    </row>
    <row r="228" spans="1:7" ht="12.75">
      <c r="A228" s="27"/>
      <c r="B228" s="60"/>
      <c r="C228" s="37"/>
      <c r="D228" s="72" t="s">
        <v>329</v>
      </c>
      <c r="E228" s="3"/>
      <c r="G228" s="35">
        <f>SUM(G222:G227)</f>
        <v>41914.8445</v>
      </c>
    </row>
    <row r="229" spans="1:7" ht="12.75">
      <c r="A229" s="150">
        <v>14</v>
      </c>
      <c r="B229" s="151" t="s">
        <v>535</v>
      </c>
      <c r="C229" s="61"/>
      <c r="D229" s="61"/>
      <c r="E229" s="1"/>
      <c r="F229" s="1"/>
      <c r="G229" s="35"/>
    </row>
    <row r="230" spans="1:7" ht="12.75">
      <c r="A230" s="27" t="s">
        <v>528</v>
      </c>
      <c r="B230" s="32" t="s">
        <v>575</v>
      </c>
      <c r="C230" s="62" t="s">
        <v>594</v>
      </c>
      <c r="D230" s="2" t="s">
        <v>576</v>
      </c>
      <c r="E230" s="1">
        <v>660</v>
      </c>
      <c r="F230" s="1">
        <v>42.55</v>
      </c>
      <c r="G230" s="31">
        <f>F230*E230</f>
        <v>28082.999999999996</v>
      </c>
    </row>
    <row r="231" spans="1:7" ht="12.75">
      <c r="A231" s="27" t="s">
        <v>529</v>
      </c>
      <c r="B231" s="32" t="s">
        <v>530</v>
      </c>
      <c r="C231" s="62" t="s">
        <v>595</v>
      </c>
      <c r="D231" s="2" t="s">
        <v>576</v>
      </c>
      <c r="E231" s="1">
        <v>1320</v>
      </c>
      <c r="F231" s="1">
        <v>19.9</v>
      </c>
      <c r="G231" s="31">
        <f>F231*E231</f>
        <v>26267.999999999996</v>
      </c>
    </row>
    <row r="232" spans="1:7" ht="12.75">
      <c r="A232" s="27" t="s">
        <v>531</v>
      </c>
      <c r="B232" s="32" t="s">
        <v>577</v>
      </c>
      <c r="C232" s="62" t="s">
        <v>596</v>
      </c>
      <c r="D232" s="2" t="s">
        <v>576</v>
      </c>
      <c r="E232" s="1">
        <v>1320</v>
      </c>
      <c r="F232" s="1">
        <v>13.66</v>
      </c>
      <c r="G232" s="31">
        <f>F232*E232</f>
        <v>18031.2</v>
      </c>
    </row>
    <row r="233" spans="1:7" ht="12.75">
      <c r="A233" s="27" t="s">
        <v>532</v>
      </c>
      <c r="B233" s="32" t="s">
        <v>533</v>
      </c>
      <c r="C233" s="62" t="s">
        <v>597</v>
      </c>
      <c r="D233" s="2" t="s">
        <v>576</v>
      </c>
      <c r="E233" s="1">
        <v>1320</v>
      </c>
      <c r="F233" s="1">
        <v>9.86</v>
      </c>
      <c r="G233" s="31">
        <f>F233*E233</f>
        <v>13015.199999999999</v>
      </c>
    </row>
    <row r="234" spans="1:7" ht="12.75">
      <c r="A234" s="27" t="s">
        <v>534</v>
      </c>
      <c r="B234" s="32" t="s">
        <v>578</v>
      </c>
      <c r="C234" s="62" t="s">
        <v>598</v>
      </c>
      <c r="D234" s="2" t="s">
        <v>576</v>
      </c>
      <c r="E234" s="1">
        <v>1320</v>
      </c>
      <c r="F234" s="1">
        <v>7.96</v>
      </c>
      <c r="G234" s="31">
        <f>F234*E234</f>
        <v>10507.2</v>
      </c>
    </row>
    <row r="235" spans="1:7" ht="12.75">
      <c r="A235" s="27"/>
      <c r="B235" s="32"/>
      <c r="C235" s="61"/>
      <c r="D235" s="72" t="s">
        <v>347</v>
      </c>
      <c r="E235" s="1"/>
      <c r="G235" s="35">
        <f>SUM(G230:G234)</f>
        <v>95904.59999999999</v>
      </c>
    </row>
    <row r="236" spans="1:7" ht="12.75">
      <c r="A236" s="150">
        <v>15</v>
      </c>
      <c r="B236" s="151" t="s">
        <v>330</v>
      </c>
      <c r="C236" s="2"/>
      <c r="D236" s="37"/>
      <c r="E236" s="3"/>
      <c r="F236" s="1"/>
      <c r="G236" s="31"/>
    </row>
    <row r="237" spans="1:7" ht="12.75">
      <c r="A237" s="27" t="s">
        <v>389</v>
      </c>
      <c r="B237" s="32" t="s">
        <v>35</v>
      </c>
      <c r="C237" s="2"/>
      <c r="D237" s="37"/>
      <c r="E237" s="3"/>
      <c r="F237" s="1"/>
      <c r="G237" s="31"/>
    </row>
    <row r="238" spans="1:7" ht="23.25" customHeight="1">
      <c r="A238" s="27" t="s">
        <v>536</v>
      </c>
      <c r="B238" s="41" t="s">
        <v>514</v>
      </c>
      <c r="C238" s="2">
        <v>271307</v>
      </c>
      <c r="D238" s="2" t="s">
        <v>45</v>
      </c>
      <c r="E238" s="1">
        <v>14.76</v>
      </c>
      <c r="F238" s="1">
        <v>112.07</v>
      </c>
      <c r="G238" s="31">
        <f>E238*F238</f>
        <v>1654.1532</v>
      </c>
    </row>
    <row r="239" spans="1:7" ht="23.25" customHeight="1">
      <c r="A239" s="27" t="s">
        <v>351</v>
      </c>
      <c r="B239" s="41" t="s">
        <v>515</v>
      </c>
      <c r="C239" s="2">
        <v>271307</v>
      </c>
      <c r="D239" s="2" t="s">
        <v>45</v>
      </c>
      <c r="E239" s="1">
        <v>1.8</v>
      </c>
      <c r="F239" s="1">
        <v>112.07</v>
      </c>
      <c r="G239" s="31">
        <f>E239*F239</f>
        <v>201.726</v>
      </c>
    </row>
    <row r="240" spans="1:7" ht="12.75">
      <c r="A240" s="27" t="s">
        <v>537</v>
      </c>
      <c r="B240" s="32" t="s">
        <v>331</v>
      </c>
      <c r="C240" s="2"/>
      <c r="D240" s="37"/>
      <c r="E240" s="3"/>
      <c r="F240" s="1"/>
      <c r="G240" s="31"/>
    </row>
    <row r="241" spans="1:7" ht="33.75">
      <c r="A241" s="27" t="s">
        <v>538</v>
      </c>
      <c r="B241" s="48" t="s">
        <v>384</v>
      </c>
      <c r="C241" s="54" t="s">
        <v>447</v>
      </c>
      <c r="D241" s="2" t="s">
        <v>11</v>
      </c>
      <c r="E241" s="1" t="s">
        <v>61</v>
      </c>
      <c r="F241" s="1">
        <v>371.23</v>
      </c>
      <c r="G241" s="31">
        <f>E241*F241</f>
        <v>742.46</v>
      </c>
    </row>
    <row r="242" spans="1:7" ht="22.5">
      <c r="A242" s="27" t="s">
        <v>539</v>
      </c>
      <c r="B242" s="48" t="s">
        <v>385</v>
      </c>
      <c r="C242" s="2">
        <v>271608</v>
      </c>
      <c r="D242" s="2" t="s">
        <v>11</v>
      </c>
      <c r="E242" s="1" t="s">
        <v>12</v>
      </c>
      <c r="F242" s="1">
        <v>218.74</v>
      </c>
      <c r="G242" s="31">
        <f>E242*F242</f>
        <v>218.74</v>
      </c>
    </row>
    <row r="243" spans="1:7" ht="22.5">
      <c r="A243" s="27" t="s">
        <v>540</v>
      </c>
      <c r="B243" s="48" t="s">
        <v>386</v>
      </c>
      <c r="C243" s="2">
        <v>271608</v>
      </c>
      <c r="D243" s="2" t="s">
        <v>11</v>
      </c>
      <c r="E243" s="1" t="s">
        <v>12</v>
      </c>
      <c r="F243" s="1">
        <v>218.74</v>
      </c>
      <c r="G243" s="31">
        <f>E243*F243</f>
        <v>218.74</v>
      </c>
    </row>
    <row r="244" spans="1:7" ht="23.25" thickBot="1">
      <c r="A244" s="49" t="s">
        <v>541</v>
      </c>
      <c r="B244" s="104" t="s">
        <v>508</v>
      </c>
      <c r="C244" s="105">
        <v>240103</v>
      </c>
      <c r="D244" s="51" t="s">
        <v>9</v>
      </c>
      <c r="E244" s="52">
        <v>4.6</v>
      </c>
      <c r="F244" s="52">
        <v>500</v>
      </c>
      <c r="G244" s="53">
        <f>E244*F244</f>
        <v>2300</v>
      </c>
    </row>
    <row r="245" spans="1:7" ht="22.5">
      <c r="A245" s="57" t="s">
        <v>542</v>
      </c>
      <c r="B245" s="58" t="s">
        <v>387</v>
      </c>
      <c r="C245" s="96"/>
      <c r="D245" s="30" t="s">
        <v>9</v>
      </c>
      <c r="E245" s="4">
        <v>8.8</v>
      </c>
      <c r="F245" s="4">
        <v>200</v>
      </c>
      <c r="G245" s="59">
        <f>E245*F245</f>
        <v>1760.0000000000002</v>
      </c>
    </row>
    <row r="246" spans="1:7" ht="12.75">
      <c r="A246" s="27" t="s">
        <v>543</v>
      </c>
      <c r="B246" s="32" t="s">
        <v>270</v>
      </c>
      <c r="C246" s="2"/>
      <c r="D246" s="37"/>
      <c r="E246" s="3"/>
      <c r="F246" s="1"/>
      <c r="G246" s="31"/>
    </row>
    <row r="247" spans="1:7" ht="12.75">
      <c r="A247" s="27" t="s">
        <v>544</v>
      </c>
      <c r="B247" s="48" t="s">
        <v>509</v>
      </c>
      <c r="C247" s="2">
        <v>271210</v>
      </c>
      <c r="D247" s="2" t="s">
        <v>9</v>
      </c>
      <c r="E247" s="1" t="s">
        <v>332</v>
      </c>
      <c r="F247" s="1">
        <v>73.58</v>
      </c>
      <c r="G247" s="31">
        <f>E247*F247</f>
        <v>2348.6736</v>
      </c>
    </row>
    <row r="248" spans="1:7" ht="12.75">
      <c r="A248" s="27" t="s">
        <v>545</v>
      </c>
      <c r="B248" s="48" t="s">
        <v>510</v>
      </c>
      <c r="C248" s="2">
        <v>240106</v>
      </c>
      <c r="D248" s="2" t="s">
        <v>45</v>
      </c>
      <c r="E248" s="1">
        <v>54.6</v>
      </c>
      <c r="F248" s="1">
        <v>41.61</v>
      </c>
      <c r="G248" s="31">
        <f>E248*F248</f>
        <v>2271.906</v>
      </c>
    </row>
    <row r="249" spans="1:7" ht="12.75">
      <c r="A249" s="27" t="s">
        <v>546</v>
      </c>
      <c r="B249" s="48" t="s">
        <v>511</v>
      </c>
      <c r="C249" s="2">
        <v>240105</v>
      </c>
      <c r="D249" s="2" t="s">
        <v>45</v>
      </c>
      <c r="E249" s="1">
        <v>21</v>
      </c>
      <c r="F249" s="1">
        <v>139.22</v>
      </c>
      <c r="G249" s="31">
        <f>E249*F249</f>
        <v>2923.62</v>
      </c>
    </row>
    <row r="250" spans="1:7" ht="12.75">
      <c r="A250" s="27" t="s">
        <v>547</v>
      </c>
      <c r="B250" s="32" t="s">
        <v>333</v>
      </c>
      <c r="C250" s="2">
        <v>7101</v>
      </c>
      <c r="D250" s="2" t="s">
        <v>9</v>
      </c>
      <c r="E250" s="1">
        <v>0.54</v>
      </c>
      <c r="F250" s="1">
        <v>30.45</v>
      </c>
      <c r="G250" s="31">
        <f>E250*F250</f>
        <v>16.443</v>
      </c>
    </row>
    <row r="251" spans="1:7" ht="12.75" customHeight="1">
      <c r="A251" s="27" t="s">
        <v>548</v>
      </c>
      <c r="B251" s="48" t="s">
        <v>512</v>
      </c>
      <c r="C251" s="2">
        <v>240203</v>
      </c>
      <c r="D251" s="2" t="s">
        <v>9</v>
      </c>
      <c r="E251" s="1">
        <v>12.7</v>
      </c>
      <c r="F251" s="1">
        <v>125.95</v>
      </c>
      <c r="G251" s="31">
        <f>E251*F251</f>
        <v>1599.565</v>
      </c>
    </row>
    <row r="252" spans="1:7" ht="12.75">
      <c r="A252" s="27" t="s">
        <v>549</v>
      </c>
      <c r="B252" s="32" t="s">
        <v>334</v>
      </c>
      <c r="C252" s="2"/>
      <c r="D252" s="37"/>
      <c r="E252" s="3"/>
      <c r="F252" s="1"/>
      <c r="G252" s="31"/>
    </row>
    <row r="253" spans="1:7" ht="22.5">
      <c r="A253" s="27" t="s">
        <v>550</v>
      </c>
      <c r="B253" s="48" t="s">
        <v>388</v>
      </c>
      <c r="C253" s="2">
        <v>71273</v>
      </c>
      <c r="D253" s="2" t="s">
        <v>11</v>
      </c>
      <c r="E253" s="1" t="s">
        <v>131</v>
      </c>
      <c r="F253" s="1">
        <v>83.46</v>
      </c>
      <c r="G253" s="31">
        <f>E253*F253</f>
        <v>667.68</v>
      </c>
    </row>
    <row r="254" spans="1:7" ht="12.75">
      <c r="A254" s="27" t="s">
        <v>551</v>
      </c>
      <c r="B254" s="32" t="s">
        <v>335</v>
      </c>
      <c r="C254" s="2"/>
      <c r="D254" s="37"/>
      <c r="E254" s="3"/>
      <c r="F254" s="1"/>
      <c r="G254" s="31"/>
    </row>
    <row r="255" spans="1:9" ht="12.75">
      <c r="A255" s="27" t="s">
        <v>552</v>
      </c>
      <c r="B255" s="32" t="s">
        <v>336</v>
      </c>
      <c r="C255" s="2"/>
      <c r="D255" s="2" t="s">
        <v>45</v>
      </c>
      <c r="E255" s="1" t="s">
        <v>114</v>
      </c>
      <c r="F255" s="1">
        <v>41.92</v>
      </c>
      <c r="G255" s="31">
        <f aca="true" t="shared" si="7" ref="G255:G260">E255*F255</f>
        <v>293.44</v>
      </c>
      <c r="H255" s="39">
        <v>26.32</v>
      </c>
      <c r="I255" s="39">
        <v>15.6</v>
      </c>
    </row>
    <row r="256" spans="1:9" ht="12.75">
      <c r="A256" s="27" t="s">
        <v>553</v>
      </c>
      <c r="B256" s="32" t="s">
        <v>337</v>
      </c>
      <c r="C256" s="2"/>
      <c r="D256" s="2" t="s">
        <v>11</v>
      </c>
      <c r="E256" s="1" t="s">
        <v>91</v>
      </c>
      <c r="F256" s="1">
        <v>30.32</v>
      </c>
      <c r="G256" s="31">
        <f t="shared" si="7"/>
        <v>151.6</v>
      </c>
      <c r="H256" s="39"/>
      <c r="I256" s="39">
        <v>4</v>
      </c>
    </row>
    <row r="257" spans="1:9" ht="12.75">
      <c r="A257" s="27" t="s">
        <v>554</v>
      </c>
      <c r="B257" s="32" t="s">
        <v>338</v>
      </c>
      <c r="C257" s="2"/>
      <c r="D257" s="2" t="s">
        <v>11</v>
      </c>
      <c r="E257" s="1" t="s">
        <v>12</v>
      </c>
      <c r="F257" s="1">
        <v>32.12</v>
      </c>
      <c r="G257" s="31">
        <f t="shared" si="7"/>
        <v>32.12</v>
      </c>
      <c r="H257" s="39"/>
      <c r="I257" s="39">
        <v>4.9</v>
      </c>
    </row>
    <row r="258" spans="1:9" ht="12.75">
      <c r="A258" s="27" t="s">
        <v>555</v>
      </c>
      <c r="B258" s="32" t="s">
        <v>339</v>
      </c>
      <c r="C258" s="2"/>
      <c r="D258" s="2" t="s">
        <v>11</v>
      </c>
      <c r="E258" s="1" t="s">
        <v>61</v>
      </c>
      <c r="F258" s="1">
        <v>53.02</v>
      </c>
      <c r="G258" s="31">
        <f t="shared" si="7"/>
        <v>106.04</v>
      </c>
      <c r="H258" s="39"/>
      <c r="I258" s="39">
        <v>26.7</v>
      </c>
    </row>
    <row r="259" spans="1:9" ht="12.75">
      <c r="A259" s="63" t="s">
        <v>556</v>
      </c>
      <c r="B259" s="64" t="s">
        <v>340</v>
      </c>
      <c r="C259" s="65"/>
      <c r="D259" s="65" t="s">
        <v>11</v>
      </c>
      <c r="E259" s="66" t="s">
        <v>12</v>
      </c>
      <c r="F259" s="66">
        <v>56.02</v>
      </c>
      <c r="G259" s="67">
        <f t="shared" si="7"/>
        <v>56.02</v>
      </c>
      <c r="H259" s="39"/>
      <c r="I259" s="39">
        <v>30</v>
      </c>
    </row>
    <row r="260" spans="1:9" ht="12.75">
      <c r="A260" s="63" t="s">
        <v>557</v>
      </c>
      <c r="B260" s="64" t="s">
        <v>341</v>
      </c>
      <c r="C260" s="65"/>
      <c r="D260" s="65" t="s">
        <v>11</v>
      </c>
      <c r="E260" s="66" t="s">
        <v>120</v>
      </c>
      <c r="F260" s="66">
        <v>29.62</v>
      </c>
      <c r="G260" s="67">
        <f t="shared" si="7"/>
        <v>88.86</v>
      </c>
      <c r="H260" s="39"/>
      <c r="I260" s="39">
        <v>3.3</v>
      </c>
    </row>
    <row r="261" spans="1:9" ht="12.75">
      <c r="A261" s="57" t="s">
        <v>558</v>
      </c>
      <c r="B261" s="28" t="s">
        <v>342</v>
      </c>
      <c r="C261" s="30"/>
      <c r="D261" s="97"/>
      <c r="E261" s="98"/>
      <c r="F261" s="4"/>
      <c r="G261" s="59"/>
      <c r="H261" s="39"/>
      <c r="I261" s="39"/>
    </row>
    <row r="262" spans="1:9" ht="12.75">
      <c r="A262" s="27" t="s">
        <v>559</v>
      </c>
      <c r="B262" s="32" t="s">
        <v>343</v>
      </c>
      <c r="C262" s="2">
        <v>72117</v>
      </c>
      <c r="D262" s="2" t="s">
        <v>9</v>
      </c>
      <c r="E262" s="1">
        <v>60.78</v>
      </c>
      <c r="F262" s="1">
        <v>59.9</v>
      </c>
      <c r="G262" s="31">
        <f>E262*F262</f>
        <v>3640.722</v>
      </c>
      <c r="H262" s="39"/>
      <c r="I262" s="68">
        <v>96881962</v>
      </c>
    </row>
    <row r="263" spans="1:9" ht="12.75">
      <c r="A263" s="27" t="s">
        <v>560</v>
      </c>
      <c r="B263" s="32" t="s">
        <v>344</v>
      </c>
      <c r="C263" s="2">
        <v>72122</v>
      </c>
      <c r="D263" s="2" t="s">
        <v>9</v>
      </c>
      <c r="E263" s="1" t="s">
        <v>345</v>
      </c>
      <c r="F263" s="1">
        <v>47.49</v>
      </c>
      <c r="G263" s="31">
        <f>E263*F263</f>
        <v>99.72900000000001</v>
      </c>
      <c r="H263" s="69"/>
      <c r="I263" s="69" t="s">
        <v>527</v>
      </c>
    </row>
    <row r="264" spans="1:7" ht="12.75">
      <c r="A264" s="27" t="s">
        <v>561</v>
      </c>
      <c r="B264" s="32" t="s">
        <v>346</v>
      </c>
      <c r="C264" s="2" t="s">
        <v>448</v>
      </c>
      <c r="D264" s="2" t="s">
        <v>9</v>
      </c>
      <c r="E264" s="1">
        <v>5.36</v>
      </c>
      <c r="F264" s="1">
        <v>215.52</v>
      </c>
      <c r="G264" s="31">
        <f>E264*F264</f>
        <v>1155.1872</v>
      </c>
    </row>
    <row r="265" spans="1:7" ht="12.75">
      <c r="A265" s="33"/>
      <c r="B265" s="40"/>
      <c r="C265" s="37"/>
      <c r="D265" s="72" t="s">
        <v>579</v>
      </c>
      <c r="E265" s="3"/>
      <c r="G265" s="35">
        <f>SUM(G238:G264)</f>
        <v>22547.424999999996</v>
      </c>
    </row>
    <row r="266" spans="1:7" ht="12.75">
      <c r="A266" s="150">
        <v>16</v>
      </c>
      <c r="B266" s="151" t="s">
        <v>348</v>
      </c>
      <c r="C266" s="2"/>
      <c r="D266" s="37"/>
      <c r="E266" s="3"/>
      <c r="F266" s="1"/>
      <c r="G266" s="31"/>
    </row>
    <row r="267" spans="1:7" ht="12.75">
      <c r="A267" s="70" t="s">
        <v>562</v>
      </c>
      <c r="B267" s="32" t="s">
        <v>390</v>
      </c>
      <c r="C267" s="2"/>
      <c r="D267" s="37"/>
      <c r="E267" s="3"/>
      <c r="F267" s="1"/>
      <c r="G267" s="31"/>
    </row>
    <row r="268" spans="1:7" ht="12.75">
      <c r="A268" s="27" t="s">
        <v>526</v>
      </c>
      <c r="B268" s="71" t="s">
        <v>349</v>
      </c>
      <c r="C268" s="2">
        <v>71204</v>
      </c>
      <c r="D268" s="2" t="s">
        <v>45</v>
      </c>
      <c r="E268" s="1" t="s">
        <v>350</v>
      </c>
      <c r="F268" s="1">
        <v>11.71</v>
      </c>
      <c r="G268" s="31">
        <f aca="true" t="shared" si="8" ref="G268:G279">E268*F268</f>
        <v>1288.1000000000001</v>
      </c>
    </row>
    <row r="269" spans="1:7" ht="12.75">
      <c r="A269" s="27" t="s">
        <v>563</v>
      </c>
      <c r="B269" s="32" t="s">
        <v>352</v>
      </c>
      <c r="C269" s="2">
        <v>71143</v>
      </c>
      <c r="D269" s="2" t="s">
        <v>11</v>
      </c>
      <c r="E269" s="1" t="s">
        <v>51</v>
      </c>
      <c r="F269" s="1">
        <v>6.2</v>
      </c>
      <c r="G269" s="31">
        <f t="shared" si="8"/>
        <v>161.20000000000002</v>
      </c>
    </row>
    <row r="270" spans="1:7" ht="12.75">
      <c r="A270" s="27" t="s">
        <v>564</v>
      </c>
      <c r="B270" s="32" t="s">
        <v>353</v>
      </c>
      <c r="C270" s="2">
        <v>71743</v>
      </c>
      <c r="D270" s="2" t="s">
        <v>11</v>
      </c>
      <c r="E270" s="1" t="s">
        <v>354</v>
      </c>
      <c r="F270" s="1">
        <v>3.38</v>
      </c>
      <c r="G270" s="31">
        <f t="shared" si="8"/>
        <v>152.1</v>
      </c>
    </row>
    <row r="271" spans="1:7" ht="12.75">
      <c r="A271" s="27" t="s">
        <v>565</v>
      </c>
      <c r="B271" s="32" t="s">
        <v>355</v>
      </c>
      <c r="C271" s="2">
        <v>70423</v>
      </c>
      <c r="D271" s="2" t="s">
        <v>356</v>
      </c>
      <c r="E271" s="1" t="s">
        <v>354</v>
      </c>
      <c r="F271" s="1">
        <v>1.64</v>
      </c>
      <c r="G271" s="31">
        <f t="shared" si="8"/>
        <v>73.8</v>
      </c>
    </row>
    <row r="272" spans="1:7" ht="12.75">
      <c r="A272" s="27" t="s">
        <v>566</v>
      </c>
      <c r="B272" s="32" t="s">
        <v>357</v>
      </c>
      <c r="C272" s="2" t="s">
        <v>424</v>
      </c>
      <c r="D272" s="2" t="s">
        <v>45</v>
      </c>
      <c r="E272" s="1" t="s">
        <v>358</v>
      </c>
      <c r="F272" s="1">
        <v>0.86</v>
      </c>
      <c r="G272" s="31">
        <f t="shared" si="8"/>
        <v>111.8</v>
      </c>
    </row>
    <row r="273" spans="1:7" ht="12.75">
      <c r="A273" s="27" t="s">
        <v>567</v>
      </c>
      <c r="B273" s="32" t="s">
        <v>359</v>
      </c>
      <c r="C273" s="2">
        <v>70626</v>
      </c>
      <c r="D273" s="2" t="s">
        <v>45</v>
      </c>
      <c r="E273" s="1" t="s">
        <v>360</v>
      </c>
      <c r="F273" s="1">
        <v>2.12</v>
      </c>
      <c r="G273" s="31">
        <f t="shared" si="8"/>
        <v>434.6</v>
      </c>
    </row>
    <row r="274" spans="1:7" ht="12.75">
      <c r="A274" s="27" t="s">
        <v>568</v>
      </c>
      <c r="B274" s="32" t="s">
        <v>361</v>
      </c>
      <c r="C274" s="2"/>
      <c r="D274" s="2" t="s">
        <v>11</v>
      </c>
      <c r="E274" s="1" t="s">
        <v>12</v>
      </c>
      <c r="F274" s="1">
        <v>11.81</v>
      </c>
      <c r="G274" s="31">
        <f t="shared" si="8"/>
        <v>11.81</v>
      </c>
    </row>
    <row r="275" spans="1:7" ht="22.5">
      <c r="A275" s="27" t="s">
        <v>569</v>
      </c>
      <c r="B275" s="48" t="s">
        <v>391</v>
      </c>
      <c r="C275" s="2" t="s">
        <v>449</v>
      </c>
      <c r="D275" s="2" t="s">
        <v>11</v>
      </c>
      <c r="E275" s="1" t="s">
        <v>12</v>
      </c>
      <c r="F275" s="1">
        <v>111.25</v>
      </c>
      <c r="G275" s="31">
        <f t="shared" si="8"/>
        <v>111.25</v>
      </c>
    </row>
    <row r="276" spans="1:7" ht="12.75">
      <c r="A276" s="27" t="s">
        <v>570</v>
      </c>
      <c r="B276" s="71" t="s">
        <v>362</v>
      </c>
      <c r="C276" s="2">
        <v>71026</v>
      </c>
      <c r="D276" s="2" t="s">
        <v>11</v>
      </c>
      <c r="E276" s="1" t="s">
        <v>363</v>
      </c>
      <c r="F276" s="1">
        <v>1.37</v>
      </c>
      <c r="G276" s="31">
        <f t="shared" si="8"/>
        <v>26.03</v>
      </c>
    </row>
    <row r="277" spans="1:7" ht="12.75">
      <c r="A277" s="27" t="s">
        <v>571</v>
      </c>
      <c r="B277" s="71" t="s">
        <v>364</v>
      </c>
      <c r="C277" s="2">
        <v>72335</v>
      </c>
      <c r="D277" s="2" t="s">
        <v>11</v>
      </c>
      <c r="E277" s="1" t="s">
        <v>363</v>
      </c>
      <c r="F277" s="1">
        <v>2.21</v>
      </c>
      <c r="G277" s="31">
        <f t="shared" si="8"/>
        <v>41.99</v>
      </c>
    </row>
    <row r="278" spans="1:7" ht="12.75">
      <c r="A278" s="27" t="s">
        <v>572</v>
      </c>
      <c r="B278" s="71" t="s">
        <v>365</v>
      </c>
      <c r="C278" s="2">
        <v>72337</v>
      </c>
      <c r="D278" s="2" t="s">
        <v>11</v>
      </c>
      <c r="E278" s="1" t="s">
        <v>91</v>
      </c>
      <c r="F278" s="1">
        <v>12.17</v>
      </c>
      <c r="G278" s="31">
        <f t="shared" si="8"/>
        <v>60.85</v>
      </c>
    </row>
    <row r="279" spans="1:7" ht="12.75">
      <c r="A279" s="27" t="s">
        <v>573</v>
      </c>
      <c r="B279" s="71" t="s">
        <v>366</v>
      </c>
      <c r="C279" s="2">
        <v>70692</v>
      </c>
      <c r="D279" s="2" t="s">
        <v>11</v>
      </c>
      <c r="E279" s="1" t="s">
        <v>283</v>
      </c>
      <c r="F279" s="1">
        <v>4.15</v>
      </c>
      <c r="G279" s="31">
        <f t="shared" si="8"/>
        <v>91.30000000000001</v>
      </c>
    </row>
    <row r="280" spans="1:7" ht="12.75">
      <c r="A280" s="27"/>
      <c r="B280" s="71"/>
      <c r="C280" s="2"/>
      <c r="D280" s="72" t="s">
        <v>580</v>
      </c>
      <c r="E280" s="3"/>
      <c r="G280" s="35">
        <f>SUM(G268:G279)</f>
        <v>2564.83</v>
      </c>
    </row>
    <row r="281" spans="1:7" ht="12.75">
      <c r="A281" s="150">
        <v>17</v>
      </c>
      <c r="B281" s="151" t="s">
        <v>581</v>
      </c>
      <c r="C281" s="37"/>
      <c r="D281" s="3"/>
      <c r="E281" s="1"/>
      <c r="F281" s="1"/>
      <c r="G281" s="31"/>
    </row>
    <row r="282" spans="1:7" ht="12.75">
      <c r="A282" s="27" t="s">
        <v>574</v>
      </c>
      <c r="B282" s="32" t="s">
        <v>607</v>
      </c>
      <c r="C282" s="37"/>
      <c r="D282" s="72"/>
      <c r="E282" s="1"/>
      <c r="F282" s="1"/>
      <c r="G282" s="31"/>
    </row>
    <row r="283" spans="1:9" ht="45">
      <c r="A283" s="27" t="s">
        <v>603</v>
      </c>
      <c r="B283" s="32" t="s">
        <v>606</v>
      </c>
      <c r="C283" s="54" t="s">
        <v>618</v>
      </c>
      <c r="D283" s="72" t="s">
        <v>37</v>
      </c>
      <c r="E283" s="1">
        <v>0.48</v>
      </c>
      <c r="F283" s="1">
        <v>1609.33</v>
      </c>
      <c r="G283" s="31">
        <f>E283*F283</f>
        <v>772.4784</v>
      </c>
      <c r="I283" s="69"/>
    </row>
    <row r="284" spans="1:7" ht="12.75">
      <c r="A284" s="27" t="s">
        <v>589</v>
      </c>
      <c r="B284" s="32" t="s">
        <v>602</v>
      </c>
      <c r="C284" s="2" t="s">
        <v>626</v>
      </c>
      <c r="D284" s="72" t="s">
        <v>37</v>
      </c>
      <c r="E284" s="1">
        <v>0.32</v>
      </c>
      <c r="F284" s="1">
        <v>12.92</v>
      </c>
      <c r="G284" s="31">
        <f>E284*F284</f>
        <v>4.1344</v>
      </c>
    </row>
    <row r="285" spans="1:7" ht="12.75">
      <c r="A285" s="27" t="s">
        <v>590</v>
      </c>
      <c r="B285" s="32" t="s">
        <v>604</v>
      </c>
      <c r="C285" s="2" t="s">
        <v>404</v>
      </c>
      <c r="D285" s="72" t="s">
        <v>9</v>
      </c>
      <c r="E285" s="1">
        <v>0.64</v>
      </c>
      <c r="F285" s="1">
        <v>9.69</v>
      </c>
      <c r="G285" s="31">
        <f>E285*F285</f>
        <v>6.2016</v>
      </c>
    </row>
    <row r="286" spans="1:7" ht="12.75">
      <c r="A286" s="27" t="s">
        <v>591</v>
      </c>
      <c r="B286" s="32" t="s">
        <v>605</v>
      </c>
      <c r="C286" s="2" t="s">
        <v>617</v>
      </c>
      <c r="D286" s="72" t="s">
        <v>37</v>
      </c>
      <c r="E286" s="1">
        <v>0.24</v>
      </c>
      <c r="F286" s="1">
        <v>341.21</v>
      </c>
      <c r="G286" s="31">
        <f>E286*F286</f>
        <v>81.89039999999999</v>
      </c>
    </row>
    <row r="287" spans="1:7" ht="12.75">
      <c r="A287" s="27" t="s">
        <v>609</v>
      </c>
      <c r="B287" s="32" t="s">
        <v>582</v>
      </c>
      <c r="C287" s="37"/>
      <c r="D287" s="1"/>
      <c r="E287" s="1"/>
      <c r="F287" s="1"/>
      <c r="G287" s="31"/>
    </row>
    <row r="288" spans="1:8" ht="12.75">
      <c r="A288" s="27" t="s">
        <v>610</v>
      </c>
      <c r="B288" s="32" t="s">
        <v>608</v>
      </c>
      <c r="C288" s="2"/>
      <c r="D288" s="2" t="s">
        <v>583</v>
      </c>
      <c r="E288" s="73">
        <v>12.84</v>
      </c>
      <c r="F288" s="61">
        <v>88.55</v>
      </c>
      <c r="G288" s="31">
        <f>E288*F288</f>
        <v>1136.982</v>
      </c>
      <c r="H288" s="12"/>
    </row>
    <row r="289" spans="1:8" ht="12.75">
      <c r="A289" s="27" t="s">
        <v>611</v>
      </c>
      <c r="B289" s="32" t="s">
        <v>599</v>
      </c>
      <c r="C289" s="2" t="s">
        <v>622</v>
      </c>
      <c r="D289" s="2" t="s">
        <v>584</v>
      </c>
      <c r="E289" s="73">
        <v>3.98</v>
      </c>
      <c r="F289" s="61">
        <v>127.24</v>
      </c>
      <c r="G289" s="31">
        <f>E289*F289</f>
        <v>506.41519999999997</v>
      </c>
      <c r="H289" s="12"/>
    </row>
    <row r="290" spans="1:8" ht="12.75">
      <c r="A290" s="27" t="s">
        <v>612</v>
      </c>
      <c r="B290" s="32" t="s">
        <v>585</v>
      </c>
      <c r="C290" s="2"/>
      <c r="D290" s="2" t="s">
        <v>586</v>
      </c>
      <c r="E290" s="73">
        <v>2</v>
      </c>
      <c r="F290" s="74">
        <v>45</v>
      </c>
      <c r="G290" s="31">
        <f>E290*F290</f>
        <v>90</v>
      </c>
      <c r="H290" s="12"/>
    </row>
    <row r="291" spans="1:8" ht="12.75">
      <c r="A291" s="27" t="s">
        <v>613</v>
      </c>
      <c r="B291" s="71" t="s">
        <v>286</v>
      </c>
      <c r="C291" s="2"/>
      <c r="D291" s="37"/>
      <c r="E291" s="75"/>
      <c r="F291" s="61"/>
      <c r="G291" s="31"/>
      <c r="H291" s="12"/>
    </row>
    <row r="292" spans="1:8" ht="12.75">
      <c r="A292" s="27" t="s">
        <v>614</v>
      </c>
      <c r="B292" s="32" t="s">
        <v>600</v>
      </c>
      <c r="C292" s="76" t="s">
        <v>619</v>
      </c>
      <c r="D292" s="2" t="s">
        <v>587</v>
      </c>
      <c r="E292" s="73">
        <v>14.67</v>
      </c>
      <c r="F292" s="74">
        <v>48.4</v>
      </c>
      <c r="G292" s="31">
        <f>E292*F292</f>
        <v>710.028</v>
      </c>
      <c r="H292" s="12"/>
    </row>
    <row r="293" spans="1:8" ht="12.75">
      <c r="A293" s="27" t="s">
        <v>615</v>
      </c>
      <c r="B293" s="48" t="s">
        <v>601</v>
      </c>
      <c r="C293" s="77" t="s">
        <v>620</v>
      </c>
      <c r="D293" s="2" t="s">
        <v>587</v>
      </c>
      <c r="E293" s="73">
        <v>14.67</v>
      </c>
      <c r="F293" s="74">
        <v>45.7</v>
      </c>
      <c r="G293" s="31">
        <f>E293*F293</f>
        <v>670.419</v>
      </c>
      <c r="H293" s="12"/>
    </row>
    <row r="294" spans="1:8" ht="22.5">
      <c r="A294" s="27" t="s">
        <v>616</v>
      </c>
      <c r="B294" s="48" t="s">
        <v>588</v>
      </c>
      <c r="C294" s="77" t="s">
        <v>621</v>
      </c>
      <c r="D294" s="2" t="s">
        <v>583</v>
      </c>
      <c r="E294" s="73">
        <v>14.67</v>
      </c>
      <c r="F294" s="78">
        <v>14.52</v>
      </c>
      <c r="G294" s="31">
        <f>E294*F294</f>
        <v>213.0084</v>
      </c>
      <c r="H294" s="12"/>
    </row>
    <row r="295" spans="1:8" ht="12.75">
      <c r="A295" s="33"/>
      <c r="B295" s="40"/>
      <c r="C295" s="37"/>
      <c r="D295" s="72" t="s">
        <v>397</v>
      </c>
      <c r="E295" s="3"/>
      <c r="G295" s="35">
        <f>SUM(G283:G294)</f>
        <v>4191.5574</v>
      </c>
      <c r="H295" s="12"/>
    </row>
    <row r="296" spans="1:7" ht="12.75">
      <c r="A296" s="150">
        <v>18</v>
      </c>
      <c r="B296" s="151" t="s">
        <v>623</v>
      </c>
      <c r="C296" s="79"/>
      <c r="D296" s="80"/>
      <c r="E296" s="81"/>
      <c r="F296" s="81"/>
      <c r="G296" s="31"/>
    </row>
    <row r="297" spans="1:8" ht="12.75">
      <c r="A297" s="27" t="s">
        <v>592</v>
      </c>
      <c r="B297" s="32" t="s">
        <v>0</v>
      </c>
      <c r="C297" s="77">
        <v>270210</v>
      </c>
      <c r="D297" s="82" t="s">
        <v>587</v>
      </c>
      <c r="E297" s="81">
        <v>3755.87</v>
      </c>
      <c r="F297" s="81">
        <v>8.06</v>
      </c>
      <c r="G297" s="31">
        <f>E297*F297</f>
        <v>30272.3122</v>
      </c>
      <c r="H297" s="11">
        <f>70*70-853.2-117.52-3.2*2-167.01</f>
        <v>3755.87</v>
      </c>
    </row>
    <row r="298" spans="1:8" ht="12.75">
      <c r="A298" s="27" t="s">
        <v>624</v>
      </c>
      <c r="B298" s="32" t="s">
        <v>636</v>
      </c>
      <c r="C298" s="77">
        <v>71195</v>
      </c>
      <c r="D298" s="82" t="s">
        <v>587</v>
      </c>
      <c r="E298" s="81">
        <v>117.52</v>
      </c>
      <c r="F298" s="81">
        <v>35.74</v>
      </c>
      <c r="G298" s="31">
        <f>E298*F298</f>
        <v>4200.1648000000005</v>
      </c>
      <c r="H298" s="11">
        <f>33.02+19.5*3+6.5*2*2</f>
        <v>117.52000000000001</v>
      </c>
    </row>
    <row r="299" spans="1:7" ht="12.75">
      <c r="A299" s="27" t="s">
        <v>633</v>
      </c>
      <c r="B299" s="32" t="s">
        <v>629</v>
      </c>
      <c r="C299" s="77">
        <v>270802</v>
      </c>
      <c r="D299" s="2" t="s">
        <v>356</v>
      </c>
      <c r="E299" s="81">
        <v>3</v>
      </c>
      <c r="F299" s="81">
        <v>824.71</v>
      </c>
      <c r="G299" s="31">
        <f>E299*F299</f>
        <v>2474.13</v>
      </c>
    </row>
    <row r="300" spans="1:8" ht="12.75">
      <c r="A300" s="27" t="s">
        <v>634</v>
      </c>
      <c r="B300" s="32" t="s">
        <v>630</v>
      </c>
      <c r="C300" s="77">
        <v>5652</v>
      </c>
      <c r="D300" s="82" t="s">
        <v>631</v>
      </c>
      <c r="E300" s="81">
        <v>1.92</v>
      </c>
      <c r="F300" s="81">
        <v>193.71</v>
      </c>
      <c r="G300" s="31">
        <f>E300*F300</f>
        <v>371.9232</v>
      </c>
      <c r="H300" s="11">
        <f>3.2*2*0.3</f>
        <v>1.92</v>
      </c>
    </row>
    <row r="301" spans="1:8" ht="12.75">
      <c r="A301" s="27" t="s">
        <v>635</v>
      </c>
      <c r="B301" s="32" t="s">
        <v>632</v>
      </c>
      <c r="C301" s="77"/>
      <c r="D301" s="82"/>
      <c r="E301" s="81"/>
      <c r="F301" s="81"/>
      <c r="G301" s="31"/>
      <c r="H301" s="11">
        <f>65+7.07+60+7.07+65+70-9.17-2.42-2.42</f>
        <v>260.12999999999994</v>
      </c>
    </row>
    <row r="302" spans="1:8" ht="12.75">
      <c r="A302" s="27" t="s">
        <v>637</v>
      </c>
      <c r="B302" s="32" t="s">
        <v>478</v>
      </c>
      <c r="C302" s="2" t="s">
        <v>438</v>
      </c>
      <c r="D302" s="2" t="s">
        <v>9</v>
      </c>
      <c r="E302" s="1">
        <v>234.12</v>
      </c>
      <c r="F302" s="1">
        <v>30.57</v>
      </c>
      <c r="G302" s="31">
        <f aca="true" t="shared" si="9" ref="G302:G307">E302*F302</f>
        <v>7157.048400000001</v>
      </c>
      <c r="H302" s="11">
        <f>260.13*0.9</f>
        <v>234.117</v>
      </c>
    </row>
    <row r="303" spans="1:8" ht="12.75">
      <c r="A303" s="27" t="s">
        <v>638</v>
      </c>
      <c r="B303" s="32" t="s">
        <v>643</v>
      </c>
      <c r="C303" s="2">
        <v>200506</v>
      </c>
      <c r="D303" s="2" t="s">
        <v>9</v>
      </c>
      <c r="E303" s="1">
        <v>468.23</v>
      </c>
      <c r="F303" s="1">
        <v>8.36</v>
      </c>
      <c r="G303" s="31">
        <f t="shared" si="9"/>
        <v>3914.4028</v>
      </c>
      <c r="H303" s="11">
        <f>260.13*0.9*2</f>
        <v>468.234</v>
      </c>
    </row>
    <row r="304" spans="1:8" ht="13.5" thickBot="1">
      <c r="A304" s="49" t="s">
        <v>640</v>
      </c>
      <c r="B304" s="50" t="s">
        <v>639</v>
      </c>
      <c r="C304" s="107"/>
      <c r="D304" s="108" t="s">
        <v>45</v>
      </c>
      <c r="E304" s="89">
        <v>1040.52</v>
      </c>
      <c r="F304" s="89">
        <v>1.05</v>
      </c>
      <c r="G304" s="53">
        <f t="shared" si="9"/>
        <v>1092.546</v>
      </c>
      <c r="H304" s="11">
        <f>(65+7.07+60+7.07+65+70-9.17-2.42-2.42)*4</f>
        <v>1040.5199999999998</v>
      </c>
    </row>
    <row r="305" spans="1:8" ht="12.75">
      <c r="A305" s="57" t="s">
        <v>642</v>
      </c>
      <c r="B305" s="28" t="s">
        <v>602</v>
      </c>
      <c r="C305" s="30" t="s">
        <v>626</v>
      </c>
      <c r="D305" s="106" t="s">
        <v>37</v>
      </c>
      <c r="E305" s="4">
        <v>4.68</v>
      </c>
      <c r="F305" s="4">
        <v>12.92</v>
      </c>
      <c r="G305" s="59">
        <f t="shared" si="9"/>
        <v>60.465599999999995</v>
      </c>
      <c r="H305" s="11">
        <f>(3.1416*0.2*0.2*0.25*87)+260.13*0.15*0.05</f>
        <v>4.684167</v>
      </c>
    </row>
    <row r="306" spans="1:8" ht="12.75">
      <c r="A306" s="27" t="s">
        <v>645</v>
      </c>
      <c r="B306" s="32" t="s">
        <v>647</v>
      </c>
      <c r="C306" s="77">
        <v>5652</v>
      </c>
      <c r="D306" s="72" t="s">
        <v>37</v>
      </c>
      <c r="E306" s="1">
        <v>1.95</v>
      </c>
      <c r="F306" s="81">
        <v>193.71</v>
      </c>
      <c r="G306" s="31">
        <f t="shared" si="9"/>
        <v>377.7345</v>
      </c>
      <c r="H306" s="11">
        <f>260.13*0.15*0.05</f>
        <v>1.9509750000000001</v>
      </c>
    </row>
    <row r="307" spans="1:8" ht="12.75">
      <c r="A307" s="27" t="s">
        <v>646</v>
      </c>
      <c r="B307" s="32" t="s">
        <v>641</v>
      </c>
      <c r="C307" s="77" t="s">
        <v>644</v>
      </c>
      <c r="D307" s="82" t="s">
        <v>11</v>
      </c>
      <c r="E307" s="81">
        <v>87</v>
      </c>
      <c r="F307" s="81">
        <v>36</v>
      </c>
      <c r="G307" s="31">
        <f t="shared" si="9"/>
        <v>3132</v>
      </c>
      <c r="H307" s="11">
        <f>(65+7.07+60+7.07+65+70-9.17-2.42-2.42)/3</f>
        <v>86.70999999999998</v>
      </c>
    </row>
    <row r="308" spans="1:8" ht="12.75">
      <c r="A308" s="33"/>
      <c r="B308" s="40"/>
      <c r="C308" s="79"/>
      <c r="D308" s="82" t="s">
        <v>593</v>
      </c>
      <c r="E308" s="80"/>
      <c r="F308" s="11"/>
      <c r="G308" s="35">
        <f>SUM(G297:G307)</f>
        <v>53052.72749999999</v>
      </c>
      <c r="H308" s="12"/>
    </row>
    <row r="309" spans="1:7" ht="12.75">
      <c r="A309" s="150">
        <v>19</v>
      </c>
      <c r="B309" s="151" t="s">
        <v>367</v>
      </c>
      <c r="C309" s="36"/>
      <c r="D309" s="37"/>
      <c r="E309" s="3"/>
      <c r="F309" s="1"/>
      <c r="G309" s="31"/>
    </row>
    <row r="310" spans="1:7" ht="12.75">
      <c r="A310" s="27" t="s">
        <v>676</v>
      </c>
      <c r="B310" s="32" t="s">
        <v>368</v>
      </c>
      <c r="C310" s="36"/>
      <c r="D310" s="37"/>
      <c r="E310" s="3"/>
      <c r="F310" s="1"/>
      <c r="G310" s="31"/>
    </row>
    <row r="311" spans="1:7" ht="12.75">
      <c r="A311" s="27" t="s">
        <v>677</v>
      </c>
      <c r="B311" s="71" t="s">
        <v>369</v>
      </c>
      <c r="C311" s="2">
        <v>9537</v>
      </c>
      <c r="D311" s="2" t="s">
        <v>9</v>
      </c>
      <c r="E311" s="1" t="s">
        <v>14</v>
      </c>
      <c r="F311" s="1">
        <v>1.06</v>
      </c>
      <c r="G311" s="31">
        <f>E311*F311</f>
        <v>904.392</v>
      </c>
    </row>
    <row r="312" spans="1:7" ht="12.75">
      <c r="A312" s="33"/>
      <c r="B312" s="40"/>
      <c r="C312" s="40"/>
      <c r="D312" s="82" t="s">
        <v>678</v>
      </c>
      <c r="E312" s="80"/>
      <c r="G312" s="35">
        <f>SUM(G311)</f>
        <v>904.392</v>
      </c>
    </row>
    <row r="313" spans="1:7" ht="12.75">
      <c r="A313" s="33"/>
      <c r="B313" s="40"/>
      <c r="C313" s="40"/>
      <c r="D313" s="79"/>
      <c r="E313" s="80"/>
      <c r="F313" s="81"/>
      <c r="G313" s="35"/>
    </row>
    <row r="314" spans="1:9" ht="12.75">
      <c r="A314" s="33"/>
      <c r="B314" s="40"/>
      <c r="C314" s="40"/>
      <c r="D314" s="79"/>
      <c r="E314" s="80"/>
      <c r="F314" s="83" t="s">
        <v>396</v>
      </c>
      <c r="G314" s="35">
        <f>G19+G25+G34+G44+G98+G156+G169+G185+G193+G203+G211+G219+G228+G235+G265+G280+G295+G308+G312</f>
        <v>880016.5601</v>
      </c>
      <c r="I314" s="44"/>
    </row>
    <row r="315" spans="1:8" ht="12.75">
      <c r="A315" s="33"/>
      <c r="B315" s="40"/>
      <c r="C315" s="40"/>
      <c r="D315" s="79"/>
      <c r="E315" s="80"/>
      <c r="F315" s="84" t="s">
        <v>648</v>
      </c>
      <c r="G315" s="35">
        <f>G314*0.2409</f>
        <v>211995.98932809</v>
      </c>
      <c r="H315" s="12"/>
    </row>
    <row r="316" spans="1:8" ht="12.75">
      <c r="A316" s="33"/>
      <c r="B316" s="40"/>
      <c r="C316" s="40"/>
      <c r="D316" s="79"/>
      <c r="E316" s="80"/>
      <c r="F316" s="84" t="s">
        <v>525</v>
      </c>
      <c r="G316" s="35">
        <f>G315+G314</f>
        <v>1092012.54942809</v>
      </c>
      <c r="H316" s="12"/>
    </row>
    <row r="317" spans="1:8" ht="12.75">
      <c r="A317" s="33"/>
      <c r="B317" s="40"/>
      <c r="C317" s="40"/>
      <c r="D317" s="79"/>
      <c r="E317" s="80"/>
      <c r="F317" s="81"/>
      <c r="G317" s="31"/>
      <c r="H317" s="12"/>
    </row>
    <row r="318" spans="1:8" ht="13.5" thickBot="1">
      <c r="A318" s="85"/>
      <c r="B318" s="86"/>
      <c r="C318" s="86"/>
      <c r="D318" s="87"/>
      <c r="E318" s="88"/>
      <c r="F318" s="89"/>
      <c r="G318" s="53"/>
      <c r="H318" s="12"/>
    </row>
    <row r="319" spans="1:8" ht="12.75">
      <c r="A319" s="101"/>
      <c r="B319" s="102"/>
      <c r="C319" s="102"/>
      <c r="D319" s="109"/>
      <c r="E319" s="110"/>
      <c r="F319" s="111"/>
      <c r="G319" s="59"/>
      <c r="H319" s="12"/>
    </row>
    <row r="320" spans="1:8" ht="12.75">
      <c r="A320" s="33"/>
      <c r="B320" s="40"/>
      <c r="C320" s="40"/>
      <c r="D320" s="79"/>
      <c r="E320" s="80"/>
      <c r="F320" s="81"/>
      <c r="G320" s="31"/>
      <c r="H320" s="12"/>
    </row>
    <row r="321" spans="1:8" ht="12.75">
      <c r="A321" s="33"/>
      <c r="B321" s="40"/>
      <c r="C321" s="40"/>
      <c r="D321" s="79"/>
      <c r="E321" s="80"/>
      <c r="F321" s="81"/>
      <c r="G321" s="31"/>
      <c r="H321" s="12"/>
    </row>
    <row r="322" spans="1:8" ht="12.75">
      <c r="A322" s="33"/>
      <c r="B322" s="40"/>
      <c r="C322" s="40"/>
      <c r="D322" s="79"/>
      <c r="E322" s="80"/>
      <c r="F322" s="81"/>
      <c r="G322" s="31"/>
      <c r="H322" s="12"/>
    </row>
    <row r="323" spans="1:8" ht="12.75">
      <c r="A323" s="33"/>
      <c r="B323" s="40"/>
      <c r="C323" s="40"/>
      <c r="D323" s="79"/>
      <c r="E323" s="80"/>
      <c r="F323" s="81"/>
      <c r="G323" s="31"/>
      <c r="H323" s="12"/>
    </row>
    <row r="324" spans="1:8" ht="12.75">
      <c r="A324" s="33"/>
      <c r="B324" s="40"/>
      <c r="C324" s="40"/>
      <c r="D324" s="79"/>
      <c r="E324" s="80"/>
      <c r="F324" s="81"/>
      <c r="G324" s="31"/>
      <c r="H324" s="12"/>
    </row>
    <row r="325" spans="1:8" ht="12.75">
      <c r="A325" s="33"/>
      <c r="B325" s="40"/>
      <c r="C325" s="40"/>
      <c r="D325" s="79"/>
      <c r="E325" s="80"/>
      <c r="F325" s="81"/>
      <c r="G325" s="31"/>
      <c r="H325" s="12"/>
    </row>
    <row r="326" spans="1:8" ht="12.75">
      <c r="A326" s="33"/>
      <c r="B326" s="40"/>
      <c r="C326" s="40"/>
      <c r="D326" s="79"/>
      <c r="E326" s="80"/>
      <c r="F326" s="81"/>
      <c r="G326" s="31"/>
      <c r="H326" s="12"/>
    </row>
    <row r="327" spans="1:8" ht="12.75">
      <c r="A327" s="33"/>
      <c r="B327" s="40"/>
      <c r="C327" s="40"/>
      <c r="D327" s="79"/>
      <c r="E327" s="80"/>
      <c r="F327" s="81"/>
      <c r="G327" s="31"/>
      <c r="H327" s="12"/>
    </row>
    <row r="328" spans="1:8" ht="12.75">
      <c r="A328" s="33"/>
      <c r="B328" s="40"/>
      <c r="C328" s="40"/>
      <c r="D328" s="79"/>
      <c r="E328" s="80"/>
      <c r="F328" s="81"/>
      <c r="G328" s="31"/>
      <c r="H328" s="12"/>
    </row>
    <row r="329" spans="1:8" ht="12.75">
      <c r="A329" s="33"/>
      <c r="B329" s="40"/>
      <c r="C329" s="40"/>
      <c r="D329" s="79"/>
      <c r="E329" s="80"/>
      <c r="F329" s="81"/>
      <c r="G329" s="31"/>
      <c r="H329" s="12"/>
    </row>
    <row r="330" spans="1:8" ht="12.75">
      <c r="A330" s="33"/>
      <c r="B330" s="40"/>
      <c r="C330" s="40"/>
      <c r="D330" s="79"/>
      <c r="E330" s="80"/>
      <c r="F330" s="81"/>
      <c r="G330" s="31"/>
      <c r="H330" s="12"/>
    </row>
    <row r="331" spans="1:8" ht="12.75">
      <c r="A331" s="33"/>
      <c r="B331" s="40"/>
      <c r="C331" s="40"/>
      <c r="D331" s="79"/>
      <c r="E331" s="80"/>
      <c r="F331" s="81"/>
      <c r="G331" s="31"/>
      <c r="H331" s="12"/>
    </row>
    <row r="332" spans="1:8" ht="12.75">
      <c r="A332" s="33"/>
      <c r="B332" s="40"/>
      <c r="C332" s="40"/>
      <c r="D332" s="79"/>
      <c r="E332" s="80"/>
      <c r="F332" s="81"/>
      <c r="G332" s="31"/>
      <c r="H332" s="12"/>
    </row>
    <row r="333" spans="1:8" ht="12.75">
      <c r="A333" s="33"/>
      <c r="B333" s="40"/>
      <c r="C333" s="40"/>
      <c r="D333" s="79"/>
      <c r="E333" s="80"/>
      <c r="F333" s="81"/>
      <c r="G333" s="31"/>
      <c r="H333" s="12"/>
    </row>
    <row r="334" spans="1:8" ht="12.75">
      <c r="A334" s="33"/>
      <c r="B334" s="40"/>
      <c r="C334" s="40"/>
      <c r="D334" s="79"/>
      <c r="E334" s="80"/>
      <c r="F334" s="81"/>
      <c r="G334" s="31"/>
      <c r="H334" s="12"/>
    </row>
    <row r="335" spans="1:8" ht="12.75">
      <c r="A335" s="33"/>
      <c r="B335" s="40"/>
      <c r="C335" s="40"/>
      <c r="D335" s="79"/>
      <c r="E335" s="80"/>
      <c r="F335" s="81"/>
      <c r="G335" s="31"/>
      <c r="H335" s="12"/>
    </row>
    <row r="336" spans="1:8" ht="12.75">
      <c r="A336" s="33"/>
      <c r="B336" s="40"/>
      <c r="C336" s="40"/>
      <c r="D336" s="79"/>
      <c r="E336" s="80"/>
      <c r="F336" s="81"/>
      <c r="G336" s="31"/>
      <c r="H336" s="12"/>
    </row>
    <row r="337" spans="1:8" ht="12.75">
      <c r="A337" s="33"/>
      <c r="B337" s="40"/>
      <c r="C337" s="40"/>
      <c r="D337" s="79"/>
      <c r="E337" s="80"/>
      <c r="F337" s="81"/>
      <c r="G337" s="31"/>
      <c r="H337" s="12"/>
    </row>
    <row r="338" spans="1:8" ht="13.5" thickBot="1">
      <c r="A338" s="85"/>
      <c r="B338" s="86"/>
      <c r="C338" s="86"/>
      <c r="D338" s="87"/>
      <c r="E338" s="88"/>
      <c r="F338" s="89"/>
      <c r="G338" s="53"/>
      <c r="H338" s="12"/>
    </row>
    <row r="339" spans="1:7" ht="12.75">
      <c r="A339" s="12"/>
      <c r="B339" s="12"/>
      <c r="C339" s="12"/>
      <c r="D339" s="13"/>
      <c r="E339" s="14"/>
      <c r="F339" s="15"/>
      <c r="G339" s="15"/>
    </row>
  </sheetData>
  <sheetProtection/>
  <mergeCells count="1">
    <mergeCell ref="C19:E19"/>
  </mergeCells>
  <printOptions/>
  <pageMargins left="0.7874015748031497" right="0.3937007874015748" top="0.7874015748031497" bottom="0.3937007874015748" header="0.5118110236220472" footer="0.31496062992125984"/>
  <pageSetup horizontalDpi="300" verticalDpi="3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8"/>
  <sheetViews>
    <sheetView showGridLines="0" tabSelected="1" view="pageBreakPreview" zoomScaleNormal="70" zoomScaleSheetLayoutView="100" zoomScalePageLayoutView="0" workbookViewId="0" topLeftCell="A1">
      <selection activeCell="A1" sqref="A1:IV1"/>
    </sheetView>
  </sheetViews>
  <sheetFormatPr defaultColWidth="11.421875" defaultRowHeight="12.75"/>
  <cols>
    <col min="1" max="1" width="4.00390625" style="121" customWidth="1"/>
    <col min="2" max="2" width="29.140625" style="121" customWidth="1"/>
    <col min="3" max="3" width="9.7109375" style="121" customWidth="1"/>
    <col min="4" max="4" width="6.7109375" style="121" customWidth="1"/>
    <col min="5" max="5" width="9.7109375" style="121" customWidth="1"/>
    <col min="6" max="6" width="7.00390625" style="121" customWidth="1"/>
    <col min="7" max="7" width="9.7109375" style="121" customWidth="1"/>
    <col min="8" max="8" width="7.00390625" style="121" customWidth="1"/>
    <col min="9" max="9" width="9.7109375" style="121" customWidth="1"/>
    <col min="10" max="10" width="7.00390625" style="121" customWidth="1"/>
    <col min="11" max="11" width="9.7109375" style="121" customWidth="1"/>
    <col min="12" max="12" width="7.00390625" style="121" customWidth="1"/>
    <col min="13" max="16384" width="11.421875" style="121" customWidth="1"/>
  </cols>
  <sheetData>
    <row r="1" spans="1:12" ht="11.25">
      <c r="A1" s="120"/>
      <c r="B1" s="120"/>
      <c r="C1" s="120"/>
      <c r="D1" s="120"/>
      <c r="F1" s="120"/>
      <c r="H1" s="120"/>
      <c r="L1" s="120"/>
    </row>
    <row r="2" spans="1:7" s="125" customFormat="1" ht="15" customHeight="1">
      <c r="A2" s="122" t="s">
        <v>686</v>
      </c>
      <c r="B2" s="123"/>
      <c r="C2" s="124"/>
      <c r="D2" s="124"/>
      <c r="E2" s="124"/>
      <c r="F2" s="126" t="s">
        <v>656</v>
      </c>
      <c r="G2" s="124"/>
    </row>
    <row r="3" spans="1:11" s="125" customFormat="1" ht="15" customHeight="1">
      <c r="A3" s="156" t="s">
        <v>685</v>
      </c>
      <c r="C3" s="124"/>
      <c r="D3" s="124"/>
      <c r="E3" s="124"/>
      <c r="F3" s="124"/>
      <c r="G3" s="127"/>
      <c r="K3" s="124"/>
    </row>
    <row r="4" ht="17.25" customHeight="1">
      <c r="A4" s="157" t="s">
        <v>687</v>
      </c>
    </row>
    <row r="5" ht="17.25" customHeight="1">
      <c r="A5" s="120"/>
    </row>
    <row r="6" spans="1:12" ht="12.75" customHeight="1">
      <c r="A6" s="177" t="s">
        <v>1</v>
      </c>
      <c r="B6" s="178" t="s">
        <v>657</v>
      </c>
      <c r="C6" s="181" t="s">
        <v>658</v>
      </c>
      <c r="D6" s="182"/>
      <c r="E6" s="175" t="s">
        <v>681</v>
      </c>
      <c r="F6" s="176"/>
      <c r="G6" s="175" t="s">
        <v>682</v>
      </c>
      <c r="H6" s="176"/>
      <c r="I6" s="175" t="s">
        <v>683</v>
      </c>
      <c r="J6" s="176"/>
      <c r="K6" s="175" t="s">
        <v>684</v>
      </c>
      <c r="L6" s="176"/>
    </row>
    <row r="7" spans="1:12" ht="10.5" customHeight="1">
      <c r="A7" s="177"/>
      <c r="B7" s="179"/>
      <c r="C7" s="165" t="s">
        <v>659</v>
      </c>
      <c r="D7" s="165" t="s">
        <v>660</v>
      </c>
      <c r="E7" s="163" t="s">
        <v>6</v>
      </c>
      <c r="F7" s="163" t="s">
        <v>660</v>
      </c>
      <c r="G7" s="163" t="s">
        <v>6</v>
      </c>
      <c r="H7" s="163" t="s">
        <v>660</v>
      </c>
      <c r="I7" s="163" t="s">
        <v>6</v>
      </c>
      <c r="J7" s="163" t="s">
        <v>660</v>
      </c>
      <c r="K7" s="163" t="s">
        <v>6</v>
      </c>
      <c r="L7" s="163" t="s">
        <v>660</v>
      </c>
    </row>
    <row r="8" spans="1:12" ht="15" customHeight="1">
      <c r="A8" s="177"/>
      <c r="B8" s="180"/>
      <c r="C8" s="164"/>
      <c r="D8" s="164"/>
      <c r="E8" s="164"/>
      <c r="F8" s="164"/>
      <c r="G8" s="164"/>
      <c r="H8" s="164"/>
      <c r="I8" s="164"/>
      <c r="J8" s="164"/>
      <c r="K8" s="164"/>
      <c r="L8" s="164"/>
    </row>
    <row r="9" spans="1:15" ht="19.5" customHeight="1">
      <c r="A9" s="128" t="s">
        <v>661</v>
      </c>
      <c r="B9" s="129" t="s">
        <v>680</v>
      </c>
      <c r="C9" s="130">
        <v>34478.35</v>
      </c>
      <c r="D9" s="131">
        <f>C9/$C$17</f>
        <v>0.250662127196761</v>
      </c>
      <c r="E9" s="160">
        <f>$C9*F9</f>
        <v>17239.175</v>
      </c>
      <c r="F9" s="161">
        <v>0.5</v>
      </c>
      <c r="G9" s="160">
        <f>$C9*H9</f>
        <v>10343.505</v>
      </c>
      <c r="H9" s="161">
        <v>0.3</v>
      </c>
      <c r="I9" s="160">
        <f>$C9*J9</f>
        <v>6895.67</v>
      </c>
      <c r="J9" s="161">
        <v>0.2</v>
      </c>
      <c r="K9" s="158"/>
      <c r="L9" s="159"/>
      <c r="M9" s="155">
        <f>E9+G9+I9+K9</f>
        <v>34478.35</v>
      </c>
      <c r="N9" s="154">
        <f>F9+H9+J9+L9</f>
        <v>1</v>
      </c>
      <c r="O9" s="134"/>
    </row>
    <row r="10" spans="1:15" ht="19.5" customHeight="1">
      <c r="A10" s="128" t="s">
        <v>662</v>
      </c>
      <c r="B10" s="129" t="s">
        <v>269</v>
      </c>
      <c r="C10" s="130">
        <v>22856.82</v>
      </c>
      <c r="D10" s="131">
        <f>C10/$C$17</f>
        <v>0.16617207964283298</v>
      </c>
      <c r="E10" s="132">
        <f>C10*F10</f>
        <v>0</v>
      </c>
      <c r="F10" s="133"/>
      <c r="G10" s="160">
        <f>C10*H10</f>
        <v>11428.41</v>
      </c>
      <c r="H10" s="161">
        <v>0.5</v>
      </c>
      <c r="I10" s="160">
        <f>C10*J10</f>
        <v>4571.3640000000005</v>
      </c>
      <c r="J10" s="161">
        <v>0.2</v>
      </c>
      <c r="K10" s="132"/>
      <c r="L10" s="133"/>
      <c r="M10" s="155">
        <f>E10+G10+I10+K10</f>
        <v>15999.774000000001</v>
      </c>
      <c r="N10" s="154">
        <f>F10+H10+J10+L10</f>
        <v>0.7</v>
      </c>
      <c r="O10" s="134"/>
    </row>
    <row r="11" spans="1:15" ht="19.5" customHeight="1">
      <c r="A11" s="128" t="s">
        <v>663</v>
      </c>
      <c r="B11" s="129" t="s">
        <v>310</v>
      </c>
      <c r="C11" s="130">
        <v>31512.66</v>
      </c>
      <c r="D11" s="131">
        <f>C11/$C$17</f>
        <v>0.22910117187244408</v>
      </c>
      <c r="E11" s="160">
        <f>C11*F11</f>
        <v>12605.064</v>
      </c>
      <c r="F11" s="161">
        <v>0.4</v>
      </c>
      <c r="G11" s="160">
        <f>C11*H11</f>
        <v>12605.064</v>
      </c>
      <c r="H11" s="161">
        <v>0.4</v>
      </c>
      <c r="I11" s="160">
        <f>C11*J11</f>
        <v>6302.532</v>
      </c>
      <c r="J11" s="161">
        <v>0.2</v>
      </c>
      <c r="K11" s="132"/>
      <c r="L11" s="133"/>
      <c r="M11" s="155">
        <f>E11+G11+I11+K11</f>
        <v>31512.66</v>
      </c>
      <c r="N11" s="154">
        <f>F11+H11+J11+L11</f>
        <v>1</v>
      </c>
      <c r="O11" s="134"/>
    </row>
    <row r="12" spans="1:15" ht="19.5" customHeight="1">
      <c r="A12" s="128" t="s">
        <v>664</v>
      </c>
      <c r="B12" s="129" t="s">
        <v>667</v>
      </c>
      <c r="C12" s="130">
        <v>13916.92</v>
      </c>
      <c r="D12" s="131">
        <f>C12/$C$17</f>
        <v>0.10117783395165798</v>
      </c>
      <c r="E12" s="160">
        <f>$C12*F12</f>
        <v>5566.768</v>
      </c>
      <c r="F12" s="161">
        <v>0.4</v>
      </c>
      <c r="G12" s="160">
        <f>$C12*H12</f>
        <v>8350.152</v>
      </c>
      <c r="H12" s="161">
        <v>0.6</v>
      </c>
      <c r="I12" s="132"/>
      <c r="J12" s="133"/>
      <c r="K12" s="132"/>
      <c r="L12" s="133"/>
      <c r="M12" s="155">
        <f>E12+G12+I12+K12</f>
        <v>13916.92</v>
      </c>
      <c r="N12" s="154">
        <f>F12+H12+J12+L12</f>
        <v>1</v>
      </c>
      <c r="O12" s="134"/>
    </row>
    <row r="13" spans="1:15" ht="19.5" customHeight="1">
      <c r="A13" s="128" t="s">
        <v>665</v>
      </c>
      <c r="B13" s="129" t="s">
        <v>679</v>
      </c>
      <c r="C13" s="130">
        <v>11258.37</v>
      </c>
      <c r="D13" s="131">
        <f>C13/$C$17</f>
        <v>0.08184982671642345</v>
      </c>
      <c r="E13" s="132"/>
      <c r="F13" s="133"/>
      <c r="G13" s="160">
        <f>$C13*H13</f>
        <v>2251.6740000000004</v>
      </c>
      <c r="H13" s="161">
        <v>0.2</v>
      </c>
      <c r="I13" s="160">
        <f>$C13*J13</f>
        <v>6755.022</v>
      </c>
      <c r="J13" s="161">
        <v>0.6</v>
      </c>
      <c r="K13" s="160">
        <f>$C13*L13</f>
        <v>2251.6740000000004</v>
      </c>
      <c r="L13" s="161">
        <v>0.2</v>
      </c>
      <c r="M13" s="155">
        <f>E13+G13+I13+K13</f>
        <v>11258.37</v>
      </c>
      <c r="N13" s="154">
        <f>F13+H13+J13+L13</f>
        <v>1</v>
      </c>
      <c r="O13" s="134"/>
    </row>
    <row r="14" spans="1:15" ht="19.5" customHeight="1">
      <c r="A14" s="128" t="s">
        <v>666</v>
      </c>
      <c r="B14" s="129" t="s">
        <v>688</v>
      </c>
      <c r="C14" s="130">
        <v>924.24</v>
      </c>
      <c r="D14" s="131">
        <f>C14/$C$17</f>
        <v>0.006719346037160548</v>
      </c>
      <c r="E14" s="132"/>
      <c r="F14" s="133"/>
      <c r="G14" s="158"/>
      <c r="H14" s="159"/>
      <c r="I14" s="132"/>
      <c r="J14" s="133"/>
      <c r="K14" s="160">
        <f>$C14*L14</f>
        <v>924.24</v>
      </c>
      <c r="L14" s="161">
        <v>1</v>
      </c>
      <c r="M14" s="155">
        <f>E14+G14+I14+K14</f>
        <v>924.24</v>
      </c>
      <c r="N14" s="154">
        <f>F14+H14+J14+L14</f>
        <v>1</v>
      </c>
      <c r="O14" s="134"/>
    </row>
    <row r="15" spans="1:15" ht="19.5" customHeight="1">
      <c r="A15" s="128" t="s">
        <v>668</v>
      </c>
      <c r="B15" s="129" t="s">
        <v>322</v>
      </c>
      <c r="C15" s="130">
        <v>13879.45</v>
      </c>
      <c r="D15" s="131">
        <f>C15/$C$17</f>
        <v>0.10090542213653161</v>
      </c>
      <c r="E15" s="132"/>
      <c r="F15" s="133"/>
      <c r="G15" s="158"/>
      <c r="H15" s="159"/>
      <c r="I15" s="160">
        <f>$C15*J15</f>
        <v>9715.615</v>
      </c>
      <c r="J15" s="161">
        <v>0.7</v>
      </c>
      <c r="K15" s="160">
        <f>$C15*L15</f>
        <v>4163.835</v>
      </c>
      <c r="L15" s="161">
        <v>0.3</v>
      </c>
      <c r="M15" s="155">
        <f>E15+G15+I15+K15</f>
        <v>13879.45</v>
      </c>
      <c r="N15" s="154">
        <f>F15+H15+J15+L15</f>
        <v>1</v>
      </c>
      <c r="O15" s="134"/>
    </row>
    <row r="16" spans="1:15" ht="19.5" customHeight="1" thickBot="1">
      <c r="A16" s="128" t="s">
        <v>669</v>
      </c>
      <c r="B16" s="129" t="s">
        <v>689</v>
      </c>
      <c r="C16" s="130">
        <v>8722.31</v>
      </c>
      <c r="D16" s="131">
        <f>C16/$C$17</f>
        <v>0.0634123378488118</v>
      </c>
      <c r="E16" s="132"/>
      <c r="F16" s="133"/>
      <c r="G16" s="132"/>
      <c r="H16" s="133"/>
      <c r="I16" s="158"/>
      <c r="J16" s="159"/>
      <c r="K16" s="160">
        <f>$C16*L16</f>
        <v>8722.31</v>
      </c>
      <c r="L16" s="161">
        <v>1</v>
      </c>
      <c r="M16" s="155">
        <f>E16+G16+I16+K16</f>
        <v>8722.31</v>
      </c>
      <c r="N16" s="154">
        <f>F16+H16+J16+L16</f>
        <v>1</v>
      </c>
      <c r="O16" s="134"/>
    </row>
    <row r="17" spans="1:12" ht="19.5" customHeight="1" thickTop="1">
      <c r="A17" s="135"/>
      <c r="B17" s="136"/>
      <c r="C17" s="137">
        <f>SUM(C9:C16)-0.02</f>
        <v>137549.1</v>
      </c>
      <c r="D17" s="138">
        <f>SUM(D9:D16)</f>
        <v>1.0000001454026235</v>
      </c>
      <c r="E17" s="139"/>
      <c r="F17" s="139"/>
      <c r="G17" s="139"/>
      <c r="H17" s="139"/>
      <c r="I17" s="139"/>
      <c r="J17" s="139"/>
      <c r="K17" s="139"/>
      <c r="L17" s="139"/>
    </row>
    <row r="18" spans="1:14" ht="19.5" customHeight="1">
      <c r="A18" s="183"/>
      <c r="B18" s="184"/>
      <c r="C18" s="167" t="s">
        <v>670</v>
      </c>
      <c r="D18" s="168"/>
      <c r="E18" s="140">
        <f>SUM(E9:E16)</f>
        <v>35411.007</v>
      </c>
      <c r="F18" s="141">
        <f>SUMPRODUCT($D9:$D16,F9:F16)</f>
        <v>0.25744266592802134</v>
      </c>
      <c r="G18" s="140">
        <f>SUM(G9:G16)</f>
        <v>44978.805</v>
      </c>
      <c r="H18" s="141">
        <f>SUMPRODUCT($D9:$D16,H9:H16)</f>
        <v>0.32700181244370186</v>
      </c>
      <c r="I18" s="140">
        <f>SUM(I9:I16)</f>
        <v>34240.203</v>
      </c>
      <c r="J18" s="141">
        <f>SUMPRODUCT($D9:$D16,J9:J16)</f>
        <v>0.2489307672678338</v>
      </c>
      <c r="K18" s="140">
        <f>SUM(K9:K16)</f>
        <v>16062.059000000001</v>
      </c>
      <c r="L18" s="141">
        <f>SUMPRODUCT($D9:$D16,L9:L16)</f>
        <v>0.11677327587021652</v>
      </c>
      <c r="N18" s="134"/>
    </row>
    <row r="19" spans="1:12" ht="19.5" customHeight="1">
      <c r="A19" s="185"/>
      <c r="B19" s="186"/>
      <c r="C19" s="167" t="s">
        <v>671</v>
      </c>
      <c r="D19" s="168"/>
      <c r="E19" s="140">
        <f>E18</f>
        <v>35411.007</v>
      </c>
      <c r="F19" s="141">
        <f>F18</f>
        <v>0.25744266592802134</v>
      </c>
      <c r="G19" s="140">
        <f aca="true" t="shared" si="0" ref="G19:L19">E19+G18</f>
        <v>80389.812</v>
      </c>
      <c r="H19" s="141">
        <f t="shared" si="0"/>
        <v>0.5844444783717232</v>
      </c>
      <c r="I19" s="140">
        <f t="shared" si="0"/>
        <v>114630.01500000001</v>
      </c>
      <c r="J19" s="141">
        <f t="shared" si="0"/>
        <v>0.833375245639557</v>
      </c>
      <c r="K19" s="140">
        <f t="shared" si="0"/>
        <v>130692.07400000002</v>
      </c>
      <c r="L19" s="141">
        <f t="shared" si="0"/>
        <v>0.9501485215097736</v>
      </c>
    </row>
    <row r="20" spans="1:12" ht="11.25">
      <c r="A20" s="142"/>
      <c r="B20" s="142"/>
      <c r="C20" s="142"/>
      <c r="D20" s="142"/>
      <c r="E20" s="142"/>
      <c r="F20" s="142"/>
      <c r="G20" s="142"/>
      <c r="H20" s="142"/>
      <c r="I20" s="142"/>
      <c r="J20" s="142"/>
      <c r="K20" s="142"/>
      <c r="L20" s="142"/>
    </row>
    <row r="21" spans="1:12" ht="11.25">
      <c r="A21" s="142"/>
      <c r="B21" s="142"/>
      <c r="C21" s="142"/>
      <c r="D21" s="142"/>
      <c r="E21" s="142"/>
      <c r="F21" s="142"/>
      <c r="G21" s="142"/>
      <c r="H21" s="142"/>
      <c r="I21" s="142"/>
      <c r="J21" s="142"/>
      <c r="K21" s="142"/>
      <c r="L21" s="142"/>
    </row>
    <row r="22" spans="1:12" ht="11.25">
      <c r="A22" s="142"/>
      <c r="B22" s="142"/>
      <c r="C22" s="166"/>
      <c r="D22" s="166"/>
      <c r="E22" s="142"/>
      <c r="F22" s="142"/>
      <c r="G22" s="142"/>
      <c r="H22" s="142"/>
      <c r="I22" s="142"/>
      <c r="J22" s="142"/>
      <c r="K22" s="142"/>
      <c r="L22" s="142"/>
    </row>
    <row r="23" spans="1:12" ht="11.25">
      <c r="A23" s="142"/>
      <c r="B23" s="142"/>
      <c r="C23" s="166"/>
      <c r="D23" s="166"/>
      <c r="E23" s="142"/>
      <c r="F23" s="142"/>
      <c r="G23" s="142"/>
      <c r="H23" s="142"/>
      <c r="I23" s="142"/>
      <c r="J23" s="142"/>
      <c r="K23" s="142"/>
      <c r="L23" s="142"/>
    </row>
    <row r="24" spans="1:12" ht="11.25">
      <c r="A24" s="142"/>
      <c r="B24" s="142"/>
      <c r="C24" s="142"/>
      <c r="D24" s="142"/>
      <c r="E24" s="142"/>
      <c r="F24" s="142"/>
      <c r="G24" s="142"/>
      <c r="H24" s="142"/>
      <c r="I24" s="142"/>
      <c r="J24" s="142"/>
      <c r="K24" s="142"/>
      <c r="L24" s="142"/>
    </row>
    <row r="25" spans="1:12" ht="11.25">
      <c r="A25" s="142"/>
      <c r="B25" s="142"/>
      <c r="C25" s="142"/>
      <c r="D25" s="142"/>
      <c r="E25" s="142"/>
      <c r="F25" s="142"/>
      <c r="G25" s="142"/>
      <c r="H25" s="142"/>
      <c r="I25" s="142"/>
      <c r="J25" s="142"/>
      <c r="K25" s="142"/>
      <c r="L25" s="142"/>
    </row>
    <row r="26" spans="1:12" ht="11.25">
      <c r="A26" s="142"/>
      <c r="B26" s="142"/>
      <c r="C26" s="142"/>
      <c r="D26" s="142"/>
      <c r="E26" s="142"/>
      <c r="F26" s="142"/>
      <c r="G26" s="142"/>
      <c r="H26" s="142"/>
      <c r="I26" s="142"/>
      <c r="J26" s="142"/>
      <c r="K26" s="142"/>
      <c r="L26" s="142"/>
    </row>
    <row r="27" spans="1:12" ht="11.25">
      <c r="A27" s="142"/>
      <c r="B27" s="142"/>
      <c r="C27" s="142"/>
      <c r="D27" s="142"/>
      <c r="E27" s="142"/>
      <c r="F27" s="142"/>
      <c r="G27" s="142"/>
      <c r="H27" s="142"/>
      <c r="I27" s="142"/>
      <c r="J27" s="142"/>
      <c r="K27" s="142"/>
      <c r="L27" s="142"/>
    </row>
    <row r="28" spans="1:12" ht="11.25">
      <c r="A28" s="142"/>
      <c r="B28" s="142"/>
      <c r="C28" s="142"/>
      <c r="D28" s="142"/>
      <c r="E28" s="142"/>
      <c r="F28" s="142"/>
      <c r="G28" s="142"/>
      <c r="H28" s="142"/>
      <c r="I28" s="142"/>
      <c r="J28" s="142"/>
      <c r="K28" s="142"/>
      <c r="L28" s="142"/>
    </row>
    <row r="29" spans="1:12" ht="11.25">
      <c r="A29" s="142"/>
      <c r="B29" s="142"/>
      <c r="C29" s="142"/>
      <c r="D29" s="142"/>
      <c r="E29" s="142"/>
      <c r="F29" s="142"/>
      <c r="G29" s="142"/>
      <c r="H29" s="142"/>
      <c r="I29" s="142"/>
      <c r="J29" s="142"/>
      <c r="K29" s="142"/>
      <c r="L29" s="142"/>
    </row>
    <row r="30" spans="1:12" ht="11.25">
      <c r="A30" s="142"/>
      <c r="B30" s="142"/>
      <c r="C30" s="142"/>
      <c r="D30" s="142"/>
      <c r="E30" s="142"/>
      <c r="F30" s="142"/>
      <c r="G30" s="142"/>
      <c r="H30" s="142"/>
      <c r="I30" s="142"/>
      <c r="J30" s="142"/>
      <c r="K30" s="142"/>
      <c r="L30" s="142"/>
    </row>
    <row r="31" spans="1:12" ht="11.25">
      <c r="A31" s="142"/>
      <c r="B31" s="142"/>
      <c r="C31" s="142"/>
      <c r="D31" s="142"/>
      <c r="E31" s="142"/>
      <c r="F31" s="142"/>
      <c r="G31" s="142"/>
      <c r="H31" s="142"/>
      <c r="I31" s="142"/>
      <c r="J31" s="142"/>
      <c r="K31" s="142"/>
      <c r="L31" s="142"/>
    </row>
    <row r="32" spans="1:12" ht="11.25">
      <c r="A32" s="142"/>
      <c r="B32" s="142"/>
      <c r="C32" s="142"/>
      <c r="D32" s="142"/>
      <c r="E32" s="142"/>
      <c r="F32" s="142"/>
      <c r="G32" s="142"/>
      <c r="H32" s="142"/>
      <c r="I32" s="142"/>
      <c r="J32" s="142"/>
      <c r="K32" s="142"/>
      <c r="L32" s="142"/>
    </row>
    <row r="33" spans="1:12" ht="11.25">
      <c r="A33" s="142"/>
      <c r="B33" s="142"/>
      <c r="C33" s="142"/>
      <c r="D33" s="142"/>
      <c r="E33" s="142"/>
      <c r="F33" s="142"/>
      <c r="G33" s="142"/>
      <c r="H33" s="142"/>
      <c r="I33" s="142"/>
      <c r="J33" s="142"/>
      <c r="K33" s="142"/>
      <c r="L33" s="142"/>
    </row>
    <row r="34" spans="1:12" ht="11.25">
      <c r="A34" s="142"/>
      <c r="B34" s="142"/>
      <c r="C34" s="142"/>
      <c r="D34" s="142"/>
      <c r="E34" s="142"/>
      <c r="F34" s="142"/>
      <c r="G34" s="142"/>
      <c r="H34" s="142"/>
      <c r="I34" s="142"/>
      <c r="J34" s="142"/>
      <c r="K34" s="142"/>
      <c r="L34" s="142"/>
    </row>
    <row r="35" spans="1:12" ht="11.25">
      <c r="A35" s="142"/>
      <c r="B35" s="142"/>
      <c r="C35" s="142"/>
      <c r="D35" s="142"/>
      <c r="E35" s="142"/>
      <c r="F35" s="142"/>
      <c r="G35" s="142"/>
      <c r="H35" s="142"/>
      <c r="I35" s="142"/>
      <c r="J35" s="142"/>
      <c r="K35" s="142"/>
      <c r="L35" s="142"/>
    </row>
    <row r="36" spans="1:12" ht="11.25">
      <c r="A36" s="172"/>
      <c r="B36" s="172"/>
      <c r="C36" s="172"/>
      <c r="D36" s="174"/>
      <c r="E36" s="174"/>
      <c r="F36" s="174"/>
      <c r="G36" s="174"/>
      <c r="H36" s="173"/>
      <c r="I36" s="173"/>
      <c r="J36" s="143"/>
      <c r="K36" s="173"/>
      <c r="L36" s="173"/>
    </row>
    <row r="37" spans="1:12" ht="11.25">
      <c r="A37" s="172"/>
      <c r="B37" s="172"/>
      <c r="C37" s="172"/>
      <c r="D37" s="174"/>
      <c r="E37" s="174"/>
      <c r="F37" s="174"/>
      <c r="G37" s="174"/>
      <c r="H37" s="173"/>
      <c r="I37" s="173"/>
      <c r="J37" s="143"/>
      <c r="K37" s="173"/>
      <c r="L37" s="173"/>
    </row>
    <row r="38" spans="1:12" ht="11.25">
      <c r="A38" s="172"/>
      <c r="B38" s="172"/>
      <c r="C38" s="172"/>
      <c r="D38" s="174"/>
      <c r="E38" s="174"/>
      <c r="F38" s="174"/>
      <c r="G38" s="174"/>
      <c r="H38" s="173"/>
      <c r="I38" s="173"/>
      <c r="J38" s="143"/>
      <c r="K38" s="173"/>
      <c r="L38" s="173"/>
    </row>
    <row r="55" spans="1:12" ht="16.5" customHeight="1">
      <c r="A55" s="122" t="s">
        <v>672</v>
      </c>
      <c r="B55" s="123"/>
      <c r="C55" s="144"/>
      <c r="D55" s="134"/>
      <c r="E55" s="134"/>
      <c r="F55" s="134"/>
      <c r="I55" s="134"/>
      <c r="L55" s="134"/>
    </row>
    <row r="56" spans="1:12" ht="16.5" customHeight="1">
      <c r="A56" s="169" t="s">
        <v>675</v>
      </c>
      <c r="B56" s="169"/>
      <c r="C56" s="169"/>
      <c r="D56" s="169"/>
      <c r="E56" s="169"/>
      <c r="F56" s="169"/>
      <c r="G56" s="169"/>
      <c r="H56" s="169"/>
      <c r="I56" s="169"/>
      <c r="J56" s="122"/>
      <c r="K56" s="122"/>
      <c r="L56" s="122"/>
    </row>
    <row r="57" spans="1:12" ht="16.5" customHeight="1">
      <c r="A57" s="170" t="s">
        <v>673</v>
      </c>
      <c r="B57" s="170"/>
      <c r="C57" s="170"/>
      <c r="D57" s="170"/>
      <c r="E57" s="170"/>
      <c r="F57" s="170"/>
      <c r="G57" s="170"/>
      <c r="H57" s="170"/>
      <c r="I57" s="170"/>
      <c r="J57" s="145"/>
      <c r="K57" s="145"/>
      <c r="L57" s="145"/>
    </row>
    <row r="58" spans="1:12" ht="16.5" customHeight="1">
      <c r="A58" s="171" t="s">
        <v>674</v>
      </c>
      <c r="B58" s="171"/>
      <c r="C58" s="171"/>
      <c r="D58" s="171"/>
      <c r="E58" s="171"/>
      <c r="F58" s="171"/>
      <c r="G58" s="171"/>
      <c r="H58" s="171"/>
      <c r="I58" s="171"/>
      <c r="J58" s="146"/>
      <c r="K58" s="146"/>
      <c r="L58" s="146"/>
    </row>
  </sheetData>
  <sheetProtection/>
  <mergeCells count="37">
    <mergeCell ref="D36:G36"/>
    <mergeCell ref="A18:B19"/>
    <mergeCell ref="K36:L36"/>
    <mergeCell ref="H36:I36"/>
    <mergeCell ref="C22:D22"/>
    <mergeCell ref="G6:H6"/>
    <mergeCell ref="C19:D19"/>
    <mergeCell ref="D38:G38"/>
    <mergeCell ref="K37:L37"/>
    <mergeCell ref="K38:L38"/>
    <mergeCell ref="A36:C36"/>
    <mergeCell ref="K6:L6"/>
    <mergeCell ref="L7:L8"/>
    <mergeCell ref="A6:A8"/>
    <mergeCell ref="I6:J6"/>
    <mergeCell ref="I7:I8"/>
    <mergeCell ref="J7:J8"/>
    <mergeCell ref="E6:F6"/>
    <mergeCell ref="B6:B8"/>
    <mergeCell ref="C6:D6"/>
    <mergeCell ref="A56:I56"/>
    <mergeCell ref="A57:I57"/>
    <mergeCell ref="A58:I58"/>
    <mergeCell ref="A37:C37"/>
    <mergeCell ref="A38:C38"/>
    <mergeCell ref="H37:I37"/>
    <mergeCell ref="H38:I38"/>
    <mergeCell ref="D37:G37"/>
    <mergeCell ref="G7:G8"/>
    <mergeCell ref="H7:H8"/>
    <mergeCell ref="C7:C8"/>
    <mergeCell ref="D7:D8"/>
    <mergeCell ref="K7:K8"/>
    <mergeCell ref="C23:D23"/>
    <mergeCell ref="E7:E8"/>
    <mergeCell ref="F7:F8"/>
    <mergeCell ref="C18:D18"/>
  </mergeCells>
  <printOptions horizontalCentered="1" verticalCentered="1"/>
  <pageMargins left="0.1968503937007874" right="0.15748031496062992" top="0.3937007874015748" bottom="0.4330708661417323" header="0" footer="0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Intelligent Converters</dc:creator>
  <cp:keywords/>
  <dc:description/>
  <cp:lastModifiedBy>Micro</cp:lastModifiedBy>
  <cp:lastPrinted>2016-01-26T17:30:23Z</cp:lastPrinted>
  <dcterms:created xsi:type="dcterms:W3CDTF">2012-09-20T19:18:58Z</dcterms:created>
  <dcterms:modified xsi:type="dcterms:W3CDTF">2016-01-26T17:30:28Z</dcterms:modified>
  <cp:category/>
  <cp:version/>
  <cp:contentType/>
  <cp:contentStatus/>
</cp:coreProperties>
</file>