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21" windowWidth="10725" windowHeight="9900" activeTab="1"/>
  </bookViews>
  <sheets>
    <sheet name="Dados do Convênio" sheetId="1" r:id="rId1"/>
    <sheet name="Quadro de quantidades" sheetId="2" r:id="rId2"/>
    <sheet name="Quadro resumo" sheetId="3" r:id="rId3"/>
    <sheet name="Cronograma de repasses" sheetId="4" r:id="rId4"/>
  </sheets>
  <definedNames>
    <definedName name="_xlnm.Print_Area" localSheetId="1">'Quadro de quantidades'!$B$1:$E$71</definedName>
    <definedName name="_xlnm.Print_Area" localSheetId="2">'Quadro resumo'!$B$1:$E$74</definedName>
  </definedNames>
  <calcPr fullCalcOnLoad="1"/>
</workbook>
</file>

<file path=xl/sharedStrings.xml><?xml version="1.0" encoding="utf-8"?>
<sst xmlns="http://schemas.openxmlformats.org/spreadsheetml/2006/main" count="424" uniqueCount="234">
  <si>
    <t>I</t>
  </si>
  <si>
    <t>TERRAPLENAGEM</t>
  </si>
  <si>
    <t>IV</t>
  </si>
  <si>
    <t>DRENAGEM E OBRAS DE ARTE CORRENTES</t>
  </si>
  <si>
    <t>V</t>
  </si>
  <si>
    <t>SINALIZAÇÃO</t>
  </si>
  <si>
    <t>VI</t>
  </si>
  <si>
    <t>OBRAS COMPLEMENTARES</t>
  </si>
  <si>
    <t>ENLEIVAMENTO PARA TALUDES - GRAMA DE PASTAGEM LOCAL</t>
  </si>
  <si>
    <t>MICROBACIAS</t>
  </si>
  <si>
    <t>Quantidade</t>
  </si>
  <si>
    <t>Unidade</t>
  </si>
  <si>
    <t>PROGRAMA SANTA CATARINA RURAL</t>
  </si>
  <si>
    <r>
      <t xml:space="preserve">Atividade: </t>
    </r>
    <r>
      <rPr>
        <b/>
        <sz val="11"/>
        <color indexed="8"/>
        <rFont val="Arial"/>
        <family val="2"/>
      </rPr>
      <t>Estradas Rurais Terciárias</t>
    </r>
  </si>
  <si>
    <t>Secretaria de Estado da Infraestrutura</t>
  </si>
  <si>
    <t>Estado de Santa Catarina</t>
  </si>
  <si>
    <t>Código</t>
  </si>
  <si>
    <t>Discriminação</t>
  </si>
  <si>
    <t>ANEXO I - QUADRO DE QUANTIDADES</t>
  </si>
  <si>
    <t>II</t>
  </si>
  <si>
    <t>III</t>
  </si>
  <si>
    <t>50000</t>
  </si>
  <si>
    <t>52151</t>
  </si>
  <si>
    <t xml:space="preserve">CARGA E TRANSPORTE DE CAMADA VEGETAL                        </t>
  </si>
  <si>
    <t>M2</t>
  </si>
  <si>
    <t>M3</t>
  </si>
  <si>
    <t>79800</t>
  </si>
  <si>
    <t>79850</t>
  </si>
  <si>
    <t>M</t>
  </si>
  <si>
    <t>UNID</t>
  </si>
  <si>
    <t>80301</t>
  </si>
  <si>
    <t>3,000</t>
  </si>
  <si>
    <t>48060</t>
  </si>
  <si>
    <t>48110</t>
  </si>
  <si>
    <t>95010</t>
  </si>
  <si>
    <t>95095</t>
  </si>
  <si>
    <t>95150</t>
  </si>
  <si>
    <t>95160</t>
  </si>
  <si>
    <t>95218</t>
  </si>
  <si>
    <t>95220</t>
  </si>
  <si>
    <t>95240</t>
  </si>
  <si>
    <t>95300</t>
  </si>
  <si>
    <t>95310</t>
  </si>
  <si>
    <t>95400</t>
  </si>
  <si>
    <t>95430</t>
  </si>
  <si>
    <t xml:space="preserve">CAIXA COLETORA DE ALVENARIA P/BSTC D= 60CM                  </t>
  </si>
  <si>
    <t xml:space="preserve">VALAS DE ESCOAMENTO                                         </t>
  </si>
  <si>
    <t>UN</t>
  </si>
  <si>
    <t>79880</t>
  </si>
  <si>
    <t>95250</t>
  </si>
  <si>
    <t xml:space="preserve">CAIXA COLETORA DE ALVENARIA P/BSTC D= 80CM                  </t>
  </si>
  <si>
    <t>16,000</t>
  </si>
  <si>
    <t>ESC. MEC. DE VALAS P/OBRAS DE ARTE CORRENTES - 1A. CATEGORIA</t>
  </si>
  <si>
    <t>Valor Unitário (R$)</t>
  </si>
  <si>
    <t>Total (R$)</t>
  </si>
  <si>
    <t>TOTAL</t>
  </si>
  <si>
    <t>MOBILIZAÇÃO E DESMOBILIZAÇÃO (2%)</t>
  </si>
  <si>
    <t>DESMATAMENTO E LIMPEZA DO TERRENO - CONDICAO 1</t>
  </si>
  <si>
    <t>56503</t>
  </si>
  <si>
    <t>10,000</t>
  </si>
  <si>
    <t>67300</t>
  </si>
  <si>
    <t>79795</t>
  </si>
  <si>
    <t xml:space="preserve">BOCA PARA BSTC D=100CM  -  TIPO DER/SC, NORMAL              </t>
  </si>
  <si>
    <t xml:space="preserve">REMOCAO DE BUEIRO COM D=20 CM                               </t>
  </si>
  <si>
    <t xml:space="preserve">REMOCAO DE BUEIRO COM D=30 CM                               </t>
  </si>
  <si>
    <t xml:space="preserve">REMOCAO DE BUEIRO COM D=40 CM                               </t>
  </si>
  <si>
    <t>2,000</t>
  </si>
  <si>
    <t>12,000</t>
  </si>
  <si>
    <t>4,000</t>
  </si>
  <si>
    <t>91,000</t>
  </si>
  <si>
    <t>14,000</t>
  </si>
  <si>
    <t>80850</t>
  </si>
  <si>
    <t>81060</t>
  </si>
  <si>
    <t>81200</t>
  </si>
  <si>
    <t>SINALIZACAO  -  PLACAS DE 80 X 80 CM - GT/VI</t>
  </si>
  <si>
    <t>SINALIZAÇÃO - PLACAS DE 100 X 250 CM - GT/GT</t>
  </si>
  <si>
    <t>SINALIZACAO  -  PLACA OCTOGONAL COM L=33 CM - GT/GT</t>
  </si>
  <si>
    <t>8,000</t>
  </si>
  <si>
    <t>80050</t>
  </si>
  <si>
    <t>81700</t>
  </si>
  <si>
    <t>REMOCAO E RECOLOCACAO DE CERCAS DE ARAME FARPADO</t>
  </si>
  <si>
    <t xml:space="preserve">REMOCAO E RELOCALIZACAO DE POSTES                           </t>
  </si>
  <si>
    <t>90595</t>
  </si>
  <si>
    <t>GUARDA CORPO EM MADEIRA (H=1,20m)</t>
  </si>
  <si>
    <t>VII</t>
  </si>
  <si>
    <t>49020</t>
  </si>
  <si>
    <t>49060</t>
  </si>
  <si>
    <t xml:space="preserve">LIMPEZA DE BUEIRO                                           </t>
  </si>
  <si>
    <t xml:space="preserve">LIMPEZA MANUAL DE VALETA                                    </t>
  </si>
  <si>
    <t>48080</t>
  </si>
  <si>
    <t>48133</t>
  </si>
  <si>
    <t>48134</t>
  </si>
  <si>
    <t>48150</t>
  </si>
  <si>
    <t>95000</t>
  </si>
  <si>
    <t>95170</t>
  </si>
  <si>
    <t>95225</t>
  </si>
  <si>
    <t>95226</t>
  </si>
  <si>
    <t>95320</t>
  </si>
  <si>
    <t>95440</t>
  </si>
  <si>
    <t xml:space="preserve">COMPACTACAO DE ATERRO                                       </t>
  </si>
  <si>
    <t xml:space="preserve">REGULARIZACAO DE PISTA                                      </t>
  </si>
  <si>
    <t xml:space="preserve">ENROCAMENTO DE PEDRA DE MAO ARRUMADA                        </t>
  </si>
  <si>
    <t xml:space="preserve">REVESTIMENTO PRIMARIO                                       </t>
  </si>
  <si>
    <t xml:space="preserve">CONFORMACAO DA PLATAFORMA                                   </t>
  </si>
  <si>
    <t xml:space="preserve">BOCA PARA BSTC D=60 CM  -  TIPO DER/SC, NORMAL              </t>
  </si>
  <si>
    <t xml:space="preserve">BOCA PARA BSTC D=80 CM  -  TIPO DER/SC, NORMAL              </t>
  </si>
  <si>
    <t xml:space="preserve">BOCA PARA BDTC D=100CM  -  TIPO DER/SC, NORMAL              </t>
  </si>
  <si>
    <t xml:space="preserve">BSTC D= 60CM SEM ENROCAMENTO                                </t>
  </si>
  <si>
    <t xml:space="preserve">BSTC D= 80CM SEM ENROCAMENTO                                </t>
  </si>
  <si>
    <t xml:space="preserve">BSTC D=100CM SEM ENROCAMENTO                                </t>
  </si>
  <si>
    <t xml:space="preserve">SARJETAS                                                    </t>
  </si>
  <si>
    <t xml:space="preserve">BIGODE                                                      </t>
  </si>
  <si>
    <t>23,000</t>
  </si>
  <si>
    <t>Referencial de preços - fev/2015</t>
  </si>
  <si>
    <t>18.840,000</t>
  </si>
  <si>
    <t>50090</t>
  </si>
  <si>
    <t>ESC. CARGA E TRANSP. DE MAT. CLAS. 1A CAT 400&lt;DMT&lt;=500 M</t>
  </si>
  <si>
    <t>4.427,000</t>
  </si>
  <si>
    <t>50100</t>
  </si>
  <si>
    <t>ESC. CARGA E TRANSP. DE MAT. CLAS. 1A CAT 500&lt;DMT&lt;=600 M</t>
  </si>
  <si>
    <t>29.077,500</t>
  </si>
  <si>
    <t>52087</t>
  </si>
  <si>
    <t>REMOCAO DE SOLOS MOLES COM TRANSPORTE  400&lt; DMT &lt;= 600 M</t>
  </si>
  <si>
    <t>300,000</t>
  </si>
  <si>
    <t>ESC. CARGA E TRANSP. DE MAT. CLAS. 1A CAT. 900&lt;DMT,=1000M</t>
  </si>
  <si>
    <t>3.768,000</t>
  </si>
  <si>
    <t>52160</t>
  </si>
  <si>
    <t>CAMADA DRENANTE C/PEDRA PULMAO -  FECHAMENTO C/BRITA</t>
  </si>
  <si>
    <t>159,000</t>
  </si>
  <si>
    <t>TRAVESSIA SOBRE VALA EM ACESSO SECUNDÁRIO COM TUBO D=40CM</t>
  </si>
  <si>
    <t>80,000</t>
  </si>
  <si>
    <t>CORPO DE BSTC D=120CM COM ENROCAMENTO E LAJE DE CONCRETO</t>
  </si>
  <si>
    <t>72780</t>
  </si>
  <si>
    <t>BOCA PARA BSTC D=120CM  -  TIPO DER/SC, ESCONSIDADE 15 GRAUS</t>
  </si>
  <si>
    <t>18,000</t>
  </si>
  <si>
    <t>84,000</t>
  </si>
  <si>
    <t xml:space="preserve">REMOCAO DE BUEIRO COM D=60 CM                               </t>
  </si>
  <si>
    <t>95,000</t>
  </si>
  <si>
    <t>46,000</t>
  </si>
  <si>
    <t>81230</t>
  </si>
  <si>
    <t>SINALIZAÇÃO - DELINEADOR COM PLACA DE 15 X 45 CM - GT/GT</t>
  </si>
  <si>
    <t>28,000</t>
  </si>
  <si>
    <t>81360</t>
  </si>
  <si>
    <t>SINALIZAÇÃO - PLACAS DE 70 X 35 CM GT/GT</t>
  </si>
  <si>
    <t>7.456,000</t>
  </si>
  <si>
    <t>80250</t>
  </si>
  <si>
    <t xml:space="preserve">EXECUCAO DE MATA-BURR0                                      </t>
  </si>
  <si>
    <t>1,000</t>
  </si>
  <si>
    <t>18.615,000</t>
  </si>
  <si>
    <t>90590</t>
  </si>
  <si>
    <t xml:space="preserve">GUARDA-CORPO  -  MATERIAIS MOLDAGEM E COLOCACAO             </t>
  </si>
  <si>
    <t>37,000</t>
  </si>
  <si>
    <t>30,000</t>
  </si>
  <si>
    <t>19,090</t>
  </si>
  <si>
    <t>400,000</t>
  </si>
  <si>
    <t>7.963,000</t>
  </si>
  <si>
    <t>111.375,000</t>
  </si>
  <si>
    <t>230,660</t>
  </si>
  <si>
    <t>PLANTIO DE BARREIRA VIVA COM ESPÉCIES VEGETAIS LOCAIS - (5 MUDAS P/ METRO) - EXECUÇÃO</t>
  </si>
  <si>
    <t>1.044,000</t>
  </si>
  <si>
    <t>PLANTIO DE BARREIRA VIVA COM ESPÉCIES VEGETAIS LOCAIS - OBTENÇÃO DA MUDA</t>
  </si>
  <si>
    <t>5.220,000</t>
  </si>
  <si>
    <t>1.129,430</t>
  </si>
  <si>
    <t>16.706,250</t>
  </si>
  <si>
    <t>32.414,000</t>
  </si>
  <si>
    <t>1.703,020</t>
  </si>
  <si>
    <t>PROTECAO ENTRADA/SAIDA P/BSTC D= 60CM EM PEDRA DE MAO ARRUM.</t>
  </si>
  <si>
    <t>72,000</t>
  </si>
  <si>
    <t>PROTECAO ENTRADA/SAIDA P/BSTC D= 80CM EM PEDRA DE MAO ARRUM.</t>
  </si>
  <si>
    <t>PROTECAO ENTRADA/SAIDA P/BSTC D=100CM EM PEDRA DE MAO ARRUM.</t>
  </si>
  <si>
    <t>107,000</t>
  </si>
  <si>
    <t>33,000</t>
  </si>
  <si>
    <t>573,000</t>
  </si>
  <si>
    <t>97,000</t>
  </si>
  <si>
    <t>35,000</t>
  </si>
  <si>
    <t>95361</t>
  </si>
  <si>
    <t>CORPO DE BDTC D=100CM COM ENROCAMENTO E LAJE DE CONCRETO</t>
  </si>
  <si>
    <t>17,000</t>
  </si>
  <si>
    <t>404,000</t>
  </si>
  <si>
    <t>21.900,000</t>
  </si>
  <si>
    <t>VIII</t>
  </si>
  <si>
    <t>ANEXO II - QUADRO RESUMO DE GRUPOS DE SERVIÇOS</t>
  </si>
  <si>
    <r>
      <t xml:space="preserve">Município: </t>
    </r>
    <r>
      <rPr>
        <b/>
        <sz val="11"/>
        <color indexed="8"/>
        <rFont val="Arial"/>
        <family val="2"/>
      </rPr>
      <t>Frei Rogério</t>
    </r>
  </si>
  <si>
    <t>DESMATAMENTO E LIMPEZA DO TERRENO - CONDICAO 2</t>
  </si>
  <si>
    <t>ESC. CARGA E TRANSP. DE MAT. CLAS. 1A CAT DMT&lt;= 50 M</t>
  </si>
  <si>
    <t>ESC. CARGA E TRANSP. DE MAT. CLAS. 1A CAT 50&lt;DMT&lt;=100 M</t>
  </si>
  <si>
    <t>ESC. CARGA E TRANSP. DE MAT. CLAS. 1A CAT 100&lt;DMT&lt;=150 M</t>
  </si>
  <si>
    <t>ESC. CARGA E TRANSP. DE MAT. CLAS. 1A CAT 150&lt;DMT&lt;=200 M</t>
  </si>
  <si>
    <t>ESC. CARGA E TRANSP. DE MAT. CLAS. 1A CAT 250&lt;DMT&lt;=300 M</t>
  </si>
  <si>
    <t>ESC. CARGA E TRANSP. DE MAT. CLAS. 1A CAT 300&lt;DMT&lt;=350 M</t>
  </si>
  <si>
    <t>PAVIMENTAÇÃO</t>
  </si>
  <si>
    <t>CAMADA DE SOLO ESTABILIZADO COM AGLUTINANTE - SOLO LOCAL E AGULHAMENTO DE BRITA</t>
  </si>
  <si>
    <t>TRAVESSIA SOBRE SARJETA EM ACESSO SECUNDARIO</t>
  </si>
  <si>
    <t>DESCIDA D'AGUA EM ATERROS - TIPO DD-1</t>
  </si>
  <si>
    <t>BOCA PARA DESCIDA D'AGUA EM ATERROS - TIPO DD-1</t>
  </si>
  <si>
    <t xml:space="preserve">REMOCAO DE BUEIRO COM D=60 CM  </t>
  </si>
  <si>
    <t>REATERRO E APILOAMENTO EM CAMADAS DE 20 CM</t>
  </si>
  <si>
    <t>CORPO DE BDTC D=120CM COM ENROCAMENTO E LAJE DE CONCRETO</t>
  </si>
  <si>
    <t>BOCA PARA BSTC D=120CM - TIPO DER/SC, NORMAL</t>
  </si>
  <si>
    <t>BOCA PARA BDTC D=100CM - NORMAL (TIPO DNER)</t>
  </si>
  <si>
    <t xml:space="preserve">BOCA PARA BDTC D=120CM - TIPO DER/SC, NORMAL              </t>
  </si>
  <si>
    <t>REMOCAO DE BUEIRO COM D=80 CM</t>
  </si>
  <si>
    <t xml:space="preserve">ESC. MEC. DE VALAS P/OBRAS DE ARTE CORRENTES - 1A. CATEGORIA               </t>
  </si>
  <si>
    <t>SINALIZACAO - PLACAS DE 60 X 60 CM - GT/VI</t>
  </si>
  <si>
    <t>FORNEC. TRANSP. E PLANTIO DE MUDAS DE ARBUSTOS - 50 A 100 CM</t>
  </si>
  <si>
    <t>LIMPEZA MANUAL DE VALETA</t>
  </si>
  <si>
    <t>CAIXA DE RETENCAO</t>
  </si>
  <si>
    <t>Discriminação dos Serviços e Obras a serem executados</t>
  </si>
  <si>
    <r>
      <t xml:space="preserve">Instituição Concedente: </t>
    </r>
    <r>
      <rPr>
        <b/>
        <sz val="11"/>
        <color indexed="8"/>
        <rFont val="Arial"/>
        <family val="2"/>
      </rPr>
      <t>Secretaria de Estado da Infraestrutura - SIE</t>
    </r>
  </si>
  <si>
    <r>
      <t>Termo de Convênio N</t>
    </r>
    <r>
      <rPr>
        <b/>
        <vertAlign val="superscript"/>
        <sz val="11"/>
        <color indexed="8"/>
        <rFont val="Arial"/>
        <family val="2"/>
      </rPr>
      <t>o</t>
    </r>
    <r>
      <rPr>
        <b/>
        <sz val="11"/>
        <color indexed="8"/>
        <rFont val="Arial"/>
        <family val="2"/>
      </rPr>
      <t xml:space="preserve"> .........</t>
    </r>
  </si>
  <si>
    <r>
      <t xml:space="preserve">Título: </t>
    </r>
    <r>
      <rPr>
        <b/>
        <sz val="11"/>
        <color indexed="8"/>
        <rFont val="Arial"/>
        <family val="2"/>
      </rPr>
      <t>Execução de Serviços de Melhoramentos em Estradas Rurais</t>
    </r>
  </si>
  <si>
    <t>Secretaria de Estado da Infraestrutura - SIE</t>
  </si>
  <si>
    <t>Frei Rogério</t>
  </si>
  <si>
    <t>Objeto</t>
  </si>
  <si>
    <t>Melhoramento da condição operacional das estradas rurais terciárias, assegurando condições de tráfego e acesso de forma permanente.</t>
  </si>
  <si>
    <t>Justificativa</t>
  </si>
  <si>
    <t>Melhoramento da condição operacional de trechos de estradas rurais terciárias selecionadas e priorizadas através das demandas identificadas nos projetos estruturantes elaborados e levantadas junto aos grupos de agricultores beneficiários do município com a participação da Cooperativa Regional dos Produtores da Agricultura Familiar de Frei Rogério - COOPERPRAF, assegurando condições de tráfego e acesso de forma permanente. Este projeto visa viabilizar a implantação de empreendimentos rurais e facilitar o acesso ao mercado, proporcionando maiores condições de competitividade aos agricultores familiares estabelecidos na região onde será serão feitas melhorias  na infraestrutura viária.</t>
  </si>
  <si>
    <t>Público Alvo</t>
  </si>
  <si>
    <t>Produtores rurais do Municípo de Frei Rogério</t>
  </si>
  <si>
    <t>Capacidade Técnica</t>
  </si>
  <si>
    <t>Município</t>
  </si>
  <si>
    <t>Instituição Concedente</t>
  </si>
  <si>
    <t>Local/Região Execução</t>
  </si>
  <si>
    <t>Município de Frei Rogério</t>
  </si>
  <si>
    <t>DADOS DO CONVÊNIO</t>
  </si>
  <si>
    <t>1. Recursos materiais:
2. Recursos humanos:</t>
  </si>
  <si>
    <t>ANEXO III - CRONOGRAMA DE REPASSES</t>
  </si>
  <si>
    <t>Mês</t>
  </si>
  <si>
    <t>Repasse Proposta (R$)</t>
  </si>
  <si>
    <t>1 (Assinatura do convênio)</t>
  </si>
  <si>
    <t>Finalidade</t>
  </si>
  <si>
    <r>
      <t xml:space="preserve">Extensão: </t>
    </r>
    <r>
      <rPr>
        <b/>
        <sz val="11"/>
        <color indexed="8"/>
        <rFont val="Arial"/>
        <family val="2"/>
      </rPr>
      <t>18,012 Km</t>
    </r>
  </si>
  <si>
    <r>
      <t xml:space="preserve">Execução de serviços de melhoramentos em </t>
    </r>
    <r>
      <rPr>
        <b/>
        <sz val="11"/>
        <color indexed="8"/>
        <rFont val="Arial"/>
        <family val="2"/>
      </rPr>
      <t>18,012 Km</t>
    </r>
    <r>
      <rPr>
        <sz val="11"/>
        <color indexed="8"/>
        <rFont val="Arial"/>
        <family val="2"/>
      </rPr>
      <t xml:space="preserve"> de estradas rurais no município de Frei Rogério, nos seguintes trechos:
</t>
    </r>
    <r>
      <rPr>
        <b/>
        <sz val="11"/>
        <color indexed="8"/>
        <rFont val="Arial"/>
        <family val="2"/>
      </rPr>
      <t>- Alinhamento 1</t>
    </r>
    <r>
      <rPr>
        <sz val="11"/>
        <color indexed="8"/>
        <rFont val="Arial"/>
        <family val="2"/>
      </rPr>
      <t xml:space="preserve"> - Linha Pilão, com início na Fazenda José Carlos de Almeida Macedo,   até a propriedade de Elito Pillon.  </t>
    </r>
    <r>
      <rPr>
        <b/>
        <sz val="11"/>
        <color indexed="8"/>
        <rFont val="Arial"/>
        <family val="2"/>
      </rPr>
      <t>Extensão de 3,0 quilômetros</t>
    </r>
    <r>
      <rPr>
        <sz val="11"/>
        <color indexed="8"/>
        <rFont val="Arial"/>
        <family val="2"/>
      </rPr>
      <t xml:space="preserve">;
</t>
    </r>
    <r>
      <rPr>
        <b/>
        <sz val="11"/>
        <color indexed="8"/>
        <rFont val="Arial"/>
        <family val="2"/>
      </rPr>
      <t xml:space="preserve">- Alinhamento 2 </t>
    </r>
    <r>
      <rPr>
        <sz val="11"/>
        <color indexed="8"/>
        <rFont val="Arial"/>
        <family val="2"/>
      </rPr>
      <t xml:space="preserve">- Núleo Celso Ramos, com início no entroncamento Celso Ramos/Taquaruçu (entrada para propriedade de Hirotaka Onaka), até a propriedade de Laércio Vicente de Sousa. </t>
    </r>
    <r>
      <rPr>
        <b/>
        <sz val="11"/>
        <color indexed="8"/>
        <rFont val="Arial"/>
        <family val="2"/>
      </rPr>
      <t>Extensão de 1,942 quilômetros</t>
    </r>
    <r>
      <rPr>
        <sz val="11"/>
        <color indexed="8"/>
        <rFont val="Arial"/>
        <family val="2"/>
      </rPr>
      <t xml:space="preserve">;
</t>
    </r>
    <r>
      <rPr>
        <b/>
        <sz val="11"/>
        <color indexed="8"/>
        <rFont val="Arial"/>
        <family val="2"/>
      </rPr>
      <t xml:space="preserve">- Alinhamento 3 </t>
    </r>
    <r>
      <rPr>
        <sz val="11"/>
        <color indexed="8"/>
        <rFont val="Arial"/>
        <family val="2"/>
      </rPr>
      <t xml:space="preserve">- Sede São José, com início na Sede São José, até a entrada do assenta-mento Índio Galdino. </t>
    </r>
    <r>
      <rPr>
        <b/>
        <sz val="11"/>
        <color indexed="8"/>
        <rFont val="Arial"/>
        <family val="2"/>
      </rPr>
      <t>Extensão de 8,108 quilômetros</t>
    </r>
    <r>
      <rPr>
        <sz val="11"/>
        <color indexed="8"/>
        <rFont val="Arial"/>
        <family val="2"/>
      </rPr>
      <t xml:space="preserve">;
</t>
    </r>
    <r>
      <rPr>
        <b/>
        <sz val="11"/>
        <color indexed="8"/>
        <rFont val="Arial"/>
        <family val="2"/>
      </rPr>
      <t xml:space="preserve">- Alinhamento 4 </t>
    </r>
    <r>
      <rPr>
        <sz val="11"/>
        <color indexed="8"/>
        <rFont val="Arial"/>
        <family val="2"/>
      </rPr>
      <t xml:space="preserve">- Comunidade da Reserva, com início em frente a igreja Santa Luzia, com , até a ocicina do Borginho. </t>
    </r>
    <r>
      <rPr>
        <b/>
        <sz val="11"/>
        <color indexed="8"/>
        <rFont val="Arial"/>
        <family val="2"/>
      </rPr>
      <t>Extensão de 1,762 quilômetros</t>
    </r>
    <r>
      <rPr>
        <sz val="11"/>
        <color indexed="8"/>
        <rFont val="Arial"/>
        <family val="2"/>
      </rPr>
      <t xml:space="preserve">;
</t>
    </r>
    <r>
      <rPr>
        <b/>
        <sz val="11"/>
        <color indexed="8"/>
        <rFont val="Arial"/>
        <family val="2"/>
      </rPr>
      <t xml:space="preserve">- Alinhamento 5 </t>
    </r>
    <r>
      <rPr>
        <sz val="11"/>
        <color indexed="8"/>
        <rFont val="Arial"/>
        <family val="2"/>
      </rPr>
      <t xml:space="preserve">- Linha Cancelier, com início na Entrada Linha Cancelier, até o acesso a propriedade de Juliana Borges Pereira e Cristiano Ribeiro.
</t>
    </r>
    <r>
      <rPr>
        <b/>
        <sz val="11"/>
        <color indexed="8"/>
        <rFont val="Arial"/>
        <family val="2"/>
      </rPr>
      <t>Extensão de 3,2 quilômetros</t>
    </r>
    <r>
      <rPr>
        <sz val="11"/>
        <color indexed="8"/>
        <rFont val="Arial"/>
        <family val="2"/>
      </rPr>
      <t xml:space="preserve">.
</t>
    </r>
  </si>
  <si>
    <t>Gerência de Infraestrutura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</si>
</sst>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49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Calibri"/>
      <family val="2"/>
    </font>
    <font>
      <sz val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i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b/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7" fillId="21" borderId="5" applyNumberFormat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4" fontId="45" fillId="0" borderId="10" xfId="0" applyNumberFormat="1" applyFont="1" applyBorder="1" applyAlignment="1">
      <alignment vertical="center"/>
    </xf>
    <xf numFmtId="4" fontId="45" fillId="0" borderId="11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45" fillId="0" borderId="13" xfId="0" applyNumberFormat="1" applyFont="1" applyBorder="1" applyAlignment="1">
      <alignment vertical="center"/>
    </xf>
    <xf numFmtId="4" fontId="45" fillId="0" borderId="14" xfId="0" applyNumberFormat="1" applyFont="1" applyBorder="1" applyAlignment="1">
      <alignment vertical="center"/>
    </xf>
    <xf numFmtId="4" fontId="2" fillId="0" borderId="15" xfId="0" applyNumberFormat="1" applyFont="1" applyBorder="1" applyAlignment="1">
      <alignment vertical="center"/>
    </xf>
    <xf numFmtId="4" fontId="2" fillId="0" borderId="16" xfId="0" applyNumberFormat="1" applyFont="1" applyBorder="1" applyAlignment="1">
      <alignment vertical="center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4" fontId="45" fillId="0" borderId="20" xfId="0" applyNumberFormat="1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center" vertical="top"/>
    </xf>
    <xf numFmtId="4" fontId="3" fillId="0" borderId="10" xfId="0" applyNumberFormat="1" applyFont="1" applyBorder="1" applyAlignment="1">
      <alignment horizontal="right" vertical="center"/>
    </xf>
    <xf numFmtId="0" fontId="3" fillId="0" borderId="22" xfId="0" applyFont="1" applyBorder="1" applyAlignment="1">
      <alignment horizontal="left" vertical="center"/>
    </xf>
    <xf numFmtId="4" fontId="45" fillId="0" borderId="21" xfId="0" applyNumberFormat="1" applyFont="1" applyBorder="1" applyAlignment="1">
      <alignment vertical="center"/>
    </xf>
    <xf numFmtId="4" fontId="0" fillId="0" borderId="0" xfId="0" applyNumberFormat="1" applyAlignment="1">
      <alignment/>
    </xf>
    <xf numFmtId="0" fontId="9" fillId="0" borderId="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top"/>
    </xf>
    <xf numFmtId="4" fontId="2" fillId="0" borderId="23" xfId="0" applyNumberFormat="1" applyFont="1" applyBorder="1" applyAlignment="1">
      <alignment vertical="center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/>
    </xf>
    <xf numFmtId="4" fontId="3" fillId="0" borderId="11" xfId="0" applyNumberFormat="1" applyFont="1" applyBorder="1" applyAlignment="1">
      <alignment horizontal="right" vertical="center"/>
    </xf>
    <xf numFmtId="4" fontId="46" fillId="0" borderId="26" xfId="0" applyNumberFormat="1" applyFont="1" applyBorder="1" applyAlignment="1">
      <alignment vertical="center"/>
    </xf>
    <xf numFmtId="0" fontId="6" fillId="33" borderId="27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top"/>
    </xf>
    <xf numFmtId="0" fontId="2" fillId="0" borderId="29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2" fillId="34" borderId="30" xfId="0" applyFont="1" applyFill="1" applyBorder="1" applyAlignment="1">
      <alignment horizontal="center" vertical="center"/>
    </xf>
    <xf numFmtId="4" fontId="2" fillId="34" borderId="16" xfId="0" applyNumberFormat="1" applyFont="1" applyFill="1" applyBorder="1" applyAlignment="1">
      <alignment vertical="center"/>
    </xf>
    <xf numFmtId="0" fontId="0" fillId="34" borderId="0" xfId="0" applyFill="1" applyAlignment="1">
      <alignment/>
    </xf>
    <xf numFmtId="0" fontId="3" fillId="34" borderId="31" xfId="0" applyFont="1" applyFill="1" applyBorder="1" applyAlignment="1">
      <alignment horizontal="left" vertical="center"/>
    </xf>
    <xf numFmtId="0" fontId="3" fillId="34" borderId="32" xfId="0" applyFont="1" applyFill="1" applyBorder="1" applyAlignment="1">
      <alignment horizontal="left" vertical="top"/>
    </xf>
    <xf numFmtId="0" fontId="3" fillId="34" borderId="32" xfId="0" applyFont="1" applyFill="1" applyBorder="1" applyAlignment="1">
      <alignment horizontal="center" vertical="top"/>
    </xf>
    <xf numFmtId="4" fontId="3" fillId="34" borderId="33" xfId="0" applyNumberFormat="1" applyFont="1" applyFill="1" applyBorder="1" applyAlignment="1">
      <alignment horizontal="right" vertical="center"/>
    </xf>
    <xf numFmtId="4" fontId="45" fillId="34" borderId="10" xfId="0" applyNumberFormat="1" applyFont="1" applyFill="1" applyBorder="1" applyAlignment="1">
      <alignment vertical="center"/>
    </xf>
    <xf numFmtId="4" fontId="45" fillId="34" borderId="13" xfId="0" applyNumberFormat="1" applyFont="1" applyFill="1" applyBorder="1" applyAlignment="1">
      <alignment vertical="center"/>
    </xf>
    <xf numFmtId="0" fontId="3" fillId="34" borderId="34" xfId="0" applyFont="1" applyFill="1" applyBorder="1" applyAlignment="1">
      <alignment horizontal="center" vertical="top"/>
    </xf>
    <xf numFmtId="0" fontId="3" fillId="34" borderId="34" xfId="0" applyFont="1" applyFill="1" applyBorder="1" applyAlignment="1">
      <alignment horizontal="left" vertical="top"/>
    </xf>
    <xf numFmtId="4" fontId="3" fillId="34" borderId="35" xfId="0" applyNumberFormat="1" applyFont="1" applyFill="1" applyBorder="1" applyAlignment="1">
      <alignment horizontal="right" vertical="center"/>
    </xf>
    <xf numFmtId="0" fontId="3" fillId="34" borderId="36" xfId="0" applyFont="1" applyFill="1" applyBorder="1" applyAlignment="1">
      <alignment horizontal="left" vertical="center"/>
    </xf>
    <xf numFmtId="0" fontId="3" fillId="34" borderId="37" xfId="0" applyFont="1" applyFill="1" applyBorder="1" applyAlignment="1">
      <alignment horizontal="left" vertical="top"/>
    </xf>
    <xf numFmtId="4" fontId="3" fillId="34" borderId="38" xfId="0" applyNumberFormat="1" applyFont="1" applyFill="1" applyBorder="1" applyAlignment="1">
      <alignment horizontal="right" vertical="center"/>
    </xf>
    <xf numFmtId="4" fontId="45" fillId="34" borderId="11" xfId="0" applyNumberFormat="1" applyFont="1" applyFill="1" applyBorder="1" applyAlignment="1">
      <alignment vertical="center"/>
    </xf>
    <xf numFmtId="4" fontId="2" fillId="34" borderId="12" xfId="0" applyNumberFormat="1" applyFont="1" applyFill="1" applyBorder="1" applyAlignment="1">
      <alignment vertical="center"/>
    </xf>
    <xf numFmtId="0" fontId="3" fillId="34" borderId="32" xfId="0" applyFont="1" applyFill="1" applyBorder="1" applyAlignment="1">
      <alignment horizontal="left" vertical="center" wrapText="1"/>
    </xf>
    <xf numFmtId="0" fontId="3" fillId="34" borderId="32" xfId="0" applyFont="1" applyFill="1" applyBorder="1" applyAlignment="1">
      <alignment horizontal="center" vertical="center"/>
    </xf>
    <xf numFmtId="0" fontId="3" fillId="34" borderId="32" xfId="0" applyFont="1" applyFill="1" applyBorder="1" applyAlignment="1">
      <alignment horizontal="left" vertical="center"/>
    </xf>
    <xf numFmtId="4" fontId="3" fillId="34" borderId="33" xfId="0" applyNumberFormat="1" applyFont="1" applyFill="1" applyBorder="1" applyAlignment="1">
      <alignment horizontal="left" vertical="center"/>
    </xf>
    <xf numFmtId="4" fontId="45" fillId="34" borderId="11" xfId="0" applyNumberFormat="1" applyFont="1" applyFill="1" applyBorder="1" applyAlignment="1">
      <alignment horizontal="left" vertical="center"/>
    </xf>
    <xf numFmtId="4" fontId="45" fillId="34" borderId="13" xfId="0" applyNumberFormat="1" applyFont="1" applyFill="1" applyBorder="1" applyAlignment="1">
      <alignment horizontal="left" vertical="center"/>
    </xf>
    <xf numFmtId="0" fontId="3" fillId="34" borderId="34" xfId="0" applyFont="1" applyFill="1" applyBorder="1" applyAlignment="1">
      <alignment horizontal="left" vertical="center"/>
    </xf>
    <xf numFmtId="4" fontId="3" fillId="34" borderId="35" xfId="0" applyNumberFormat="1" applyFont="1" applyFill="1" applyBorder="1" applyAlignment="1">
      <alignment horizontal="left" vertical="center"/>
    </xf>
    <xf numFmtId="0" fontId="2" fillId="34" borderId="39" xfId="0" applyFont="1" applyFill="1" applyBorder="1" applyAlignment="1">
      <alignment horizontal="center" vertical="center"/>
    </xf>
    <xf numFmtId="4" fontId="2" fillId="34" borderId="15" xfId="0" applyNumberFormat="1" applyFont="1" applyFill="1" applyBorder="1" applyAlignment="1">
      <alignment vertical="center"/>
    </xf>
    <xf numFmtId="0" fontId="2" fillId="34" borderId="40" xfId="0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left" vertical="top"/>
    </xf>
    <xf numFmtId="0" fontId="4" fillId="34" borderId="37" xfId="0" applyFont="1" applyFill="1" applyBorder="1" applyAlignment="1">
      <alignment horizontal="left" vertical="top"/>
    </xf>
    <xf numFmtId="0" fontId="3" fillId="34" borderId="37" xfId="0" applyFont="1" applyFill="1" applyBorder="1" applyAlignment="1">
      <alignment horizontal="center" vertical="top"/>
    </xf>
    <xf numFmtId="0" fontId="4" fillId="34" borderId="34" xfId="0" applyFont="1" applyFill="1" applyBorder="1" applyAlignment="1">
      <alignment horizontal="left" vertical="top" wrapText="1"/>
    </xf>
    <xf numFmtId="4" fontId="3" fillId="34" borderId="35" xfId="0" applyNumberFormat="1" applyFont="1" applyFill="1" applyBorder="1" applyAlignment="1">
      <alignment horizontal="right" vertical="center" wrapText="1"/>
    </xf>
    <xf numFmtId="0" fontId="3" fillId="34" borderId="34" xfId="0" applyFont="1" applyFill="1" applyBorder="1" applyAlignment="1">
      <alignment horizontal="left" vertical="top" wrapText="1"/>
    </xf>
    <xf numFmtId="4" fontId="3" fillId="34" borderId="38" xfId="0" applyNumberFormat="1" applyFont="1" applyFill="1" applyBorder="1" applyAlignment="1">
      <alignment horizontal="right" vertical="center" wrapText="1"/>
    </xf>
    <xf numFmtId="4" fontId="45" fillId="34" borderId="41" xfId="0" applyNumberFormat="1" applyFont="1" applyFill="1" applyBorder="1" applyAlignment="1">
      <alignment vertical="center"/>
    </xf>
    <xf numFmtId="4" fontId="45" fillId="34" borderId="20" xfId="0" applyNumberFormat="1" applyFont="1" applyFill="1" applyBorder="1" applyAlignment="1">
      <alignment vertical="center"/>
    </xf>
    <xf numFmtId="0" fontId="2" fillId="34" borderId="29" xfId="0" applyFont="1" applyFill="1" applyBorder="1" applyAlignment="1">
      <alignment horizontal="center" vertical="center"/>
    </xf>
    <xf numFmtId="4" fontId="2" fillId="34" borderId="23" xfId="0" applyNumberFormat="1" applyFont="1" applyFill="1" applyBorder="1" applyAlignment="1">
      <alignment vertical="center"/>
    </xf>
    <xf numFmtId="4" fontId="46" fillId="34" borderId="26" xfId="0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4" fontId="47" fillId="0" borderId="10" xfId="0" applyNumberFormat="1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7" fillId="0" borderId="10" xfId="0" applyFont="1" applyBorder="1" applyAlignment="1">
      <alignment horizontal="justify" vertical="center" wrapText="1"/>
    </xf>
    <xf numFmtId="0" fontId="6" fillId="0" borderId="0" xfId="0" applyFont="1" applyAlignment="1">
      <alignment horizontal="center"/>
    </xf>
    <xf numFmtId="0" fontId="7" fillId="0" borderId="42" xfId="0" applyFont="1" applyBorder="1" applyAlignment="1">
      <alignment horizontal="justify" vertical="center" wrapText="1"/>
    </xf>
    <xf numFmtId="0" fontId="7" fillId="0" borderId="43" xfId="0" applyFont="1" applyBorder="1" applyAlignment="1">
      <alignment horizontal="justify" vertical="center" wrapText="1"/>
    </xf>
    <xf numFmtId="0" fontId="7" fillId="0" borderId="44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2" fillId="34" borderId="45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48" fillId="34" borderId="46" xfId="0" applyFont="1" applyFill="1" applyBorder="1" applyAlignment="1">
      <alignment horizontal="right" vertical="center"/>
    </xf>
    <xf numFmtId="0" fontId="48" fillId="34" borderId="47" xfId="0" applyFont="1" applyFill="1" applyBorder="1" applyAlignment="1">
      <alignment horizontal="right" vertical="center"/>
    </xf>
    <xf numFmtId="0" fontId="48" fillId="34" borderId="48" xfId="0" applyFont="1" applyFill="1" applyBorder="1" applyAlignment="1">
      <alignment horizontal="right" vertical="center"/>
    </xf>
    <xf numFmtId="0" fontId="2" fillId="34" borderId="49" xfId="0" applyFont="1" applyFill="1" applyBorder="1" applyAlignment="1">
      <alignment horizontal="center" vertical="center"/>
    </xf>
    <xf numFmtId="0" fontId="2" fillId="34" borderId="50" xfId="0" applyFont="1" applyFill="1" applyBorder="1" applyAlignment="1">
      <alignment horizontal="center" vertical="center"/>
    </xf>
    <xf numFmtId="0" fontId="2" fillId="34" borderId="51" xfId="0" applyFont="1" applyFill="1" applyBorder="1" applyAlignment="1">
      <alignment horizontal="center" vertical="center"/>
    </xf>
    <xf numFmtId="0" fontId="48" fillId="0" borderId="46" xfId="0" applyFont="1" applyBorder="1" applyAlignment="1">
      <alignment horizontal="right" vertical="center"/>
    </xf>
    <xf numFmtId="0" fontId="48" fillId="0" borderId="47" xfId="0" applyFont="1" applyBorder="1" applyAlignment="1">
      <alignment horizontal="right" vertical="center"/>
    </xf>
    <xf numFmtId="0" fontId="48" fillId="0" borderId="48" xfId="0" applyFont="1" applyBorder="1" applyAlignment="1">
      <alignment horizontal="right" vertical="center"/>
    </xf>
    <xf numFmtId="0" fontId="2" fillId="0" borderId="45" xfId="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8"/>
  <sheetViews>
    <sheetView zoomScalePageLayoutView="0" workbookViewId="0" topLeftCell="A22">
      <selection activeCell="E13" sqref="E13:L13"/>
    </sheetView>
  </sheetViews>
  <sheetFormatPr defaultColWidth="9.140625" defaultRowHeight="15"/>
  <cols>
    <col min="12" max="12" width="11.8515625" style="0" customWidth="1"/>
  </cols>
  <sheetData>
    <row r="1" ht="15">
      <c r="B1" s="5" t="s">
        <v>15</v>
      </c>
    </row>
    <row r="2" ht="15">
      <c r="B2" s="5" t="s">
        <v>14</v>
      </c>
    </row>
    <row r="3" ht="15">
      <c r="B3" s="5" t="s">
        <v>233</v>
      </c>
    </row>
    <row r="4" spans="4:5" ht="15">
      <c r="D4" s="2"/>
      <c r="E4" s="1"/>
    </row>
    <row r="5" spans="2:12" ht="15">
      <c r="B5" s="96" t="s">
        <v>12</v>
      </c>
      <c r="C5" s="96"/>
      <c r="D5" s="96"/>
      <c r="E5" s="96"/>
      <c r="F5" s="96"/>
      <c r="G5" s="96"/>
      <c r="H5" s="96"/>
      <c r="I5" s="96"/>
      <c r="J5" s="96"/>
      <c r="K5" s="96"/>
      <c r="L5" s="96"/>
    </row>
    <row r="6" spans="2:12" ht="15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ht="17.25">
      <c r="B7" s="96" t="s">
        <v>209</v>
      </c>
      <c r="C7" s="96"/>
      <c r="D7" s="96"/>
      <c r="E7" s="96"/>
      <c r="F7" s="96"/>
      <c r="G7" s="96"/>
      <c r="H7" s="96"/>
      <c r="I7" s="96"/>
      <c r="J7" s="96"/>
      <c r="K7" s="96"/>
      <c r="L7" s="96"/>
    </row>
    <row r="8" spans="2:9" ht="15">
      <c r="B8" s="4"/>
      <c r="C8" s="4"/>
      <c r="D8" s="4"/>
      <c r="E8" s="4"/>
      <c r="F8" s="4"/>
      <c r="G8" s="4"/>
      <c r="H8" s="4"/>
      <c r="I8" s="4"/>
    </row>
    <row r="9" spans="2:12" ht="15">
      <c r="B9" s="96" t="s">
        <v>224</v>
      </c>
      <c r="C9" s="96"/>
      <c r="D9" s="96"/>
      <c r="E9" s="96"/>
      <c r="F9" s="96"/>
      <c r="G9" s="96"/>
      <c r="H9" s="96"/>
      <c r="I9" s="96"/>
      <c r="J9" s="96"/>
      <c r="K9" s="96"/>
      <c r="L9" s="96"/>
    </row>
    <row r="10" spans="2:9" ht="15">
      <c r="B10" s="4"/>
      <c r="C10" s="4"/>
      <c r="D10" s="4"/>
      <c r="E10" s="4"/>
      <c r="F10" s="4"/>
      <c r="G10" s="4"/>
      <c r="H10" s="4"/>
      <c r="I10" s="4"/>
    </row>
    <row r="11" spans="2:12" ht="15">
      <c r="B11" s="101" t="s">
        <v>221</v>
      </c>
      <c r="C11" s="101"/>
      <c r="D11" s="101"/>
      <c r="E11" s="100" t="s">
        <v>211</v>
      </c>
      <c r="F11" s="100"/>
      <c r="G11" s="100"/>
      <c r="H11" s="100"/>
      <c r="I11" s="100"/>
      <c r="J11" s="100"/>
      <c r="K11" s="100"/>
      <c r="L11" s="100"/>
    </row>
    <row r="12" spans="2:12" ht="15">
      <c r="B12" s="101" t="s">
        <v>220</v>
      </c>
      <c r="C12" s="101"/>
      <c r="D12" s="101"/>
      <c r="E12" s="100" t="s">
        <v>212</v>
      </c>
      <c r="F12" s="100"/>
      <c r="G12" s="100"/>
      <c r="H12" s="100"/>
      <c r="I12" s="100"/>
      <c r="J12" s="100"/>
      <c r="K12" s="100"/>
      <c r="L12" s="100"/>
    </row>
    <row r="13" spans="2:12" ht="285.75" customHeight="1">
      <c r="B13" s="102" t="s">
        <v>213</v>
      </c>
      <c r="C13" s="102"/>
      <c r="D13" s="102"/>
      <c r="E13" s="97" t="s">
        <v>232</v>
      </c>
      <c r="F13" s="98"/>
      <c r="G13" s="98"/>
      <c r="H13" s="98"/>
      <c r="I13" s="98"/>
      <c r="J13" s="98"/>
      <c r="K13" s="98"/>
      <c r="L13" s="99"/>
    </row>
    <row r="14" spans="2:12" ht="33" customHeight="1">
      <c r="B14" s="92" t="s">
        <v>230</v>
      </c>
      <c r="C14" s="93"/>
      <c r="D14" s="94"/>
      <c r="E14" s="95" t="s">
        <v>214</v>
      </c>
      <c r="F14" s="95"/>
      <c r="G14" s="95"/>
      <c r="H14" s="95"/>
      <c r="I14" s="95"/>
      <c r="J14" s="95"/>
      <c r="K14" s="95"/>
      <c r="L14" s="95"/>
    </row>
    <row r="15" spans="2:12" ht="147" customHeight="1">
      <c r="B15" s="92" t="s">
        <v>215</v>
      </c>
      <c r="C15" s="93"/>
      <c r="D15" s="94"/>
      <c r="E15" s="95" t="s">
        <v>216</v>
      </c>
      <c r="F15" s="95"/>
      <c r="G15" s="95"/>
      <c r="H15" s="95"/>
      <c r="I15" s="95"/>
      <c r="J15" s="95"/>
      <c r="K15" s="95"/>
      <c r="L15" s="95"/>
    </row>
    <row r="16" spans="2:12" ht="15">
      <c r="B16" s="92" t="s">
        <v>217</v>
      </c>
      <c r="C16" s="93"/>
      <c r="D16" s="94"/>
      <c r="E16" s="95" t="s">
        <v>218</v>
      </c>
      <c r="F16" s="95"/>
      <c r="G16" s="95"/>
      <c r="H16" s="95"/>
      <c r="I16" s="95"/>
      <c r="J16" s="95"/>
      <c r="K16" s="95"/>
      <c r="L16" s="95"/>
    </row>
    <row r="17" spans="2:12" ht="48" customHeight="1">
      <c r="B17" s="92" t="s">
        <v>219</v>
      </c>
      <c r="C17" s="93"/>
      <c r="D17" s="94"/>
      <c r="E17" s="95" t="s">
        <v>225</v>
      </c>
      <c r="F17" s="95"/>
      <c r="G17" s="95"/>
      <c r="H17" s="95"/>
      <c r="I17" s="95"/>
      <c r="J17" s="95"/>
      <c r="K17" s="95"/>
      <c r="L17" s="95"/>
    </row>
    <row r="18" spans="2:12" ht="15">
      <c r="B18" s="92" t="s">
        <v>222</v>
      </c>
      <c r="C18" s="93"/>
      <c r="D18" s="94"/>
      <c r="E18" s="95" t="s">
        <v>223</v>
      </c>
      <c r="F18" s="95"/>
      <c r="G18" s="95"/>
      <c r="H18" s="95"/>
      <c r="I18" s="95"/>
      <c r="J18" s="95"/>
      <c r="K18" s="95"/>
      <c r="L18" s="95"/>
    </row>
  </sheetData>
  <sheetProtection/>
  <mergeCells count="19">
    <mergeCell ref="E16:L16"/>
    <mergeCell ref="B5:L5"/>
    <mergeCell ref="E14:L14"/>
    <mergeCell ref="B15:D15"/>
    <mergeCell ref="E15:L15"/>
    <mergeCell ref="B11:D11"/>
    <mergeCell ref="B12:D12"/>
    <mergeCell ref="B13:D13"/>
    <mergeCell ref="B9:L9"/>
    <mergeCell ref="B17:D17"/>
    <mergeCell ref="E17:L17"/>
    <mergeCell ref="B18:D18"/>
    <mergeCell ref="E18:L18"/>
    <mergeCell ref="B7:L7"/>
    <mergeCell ref="E13:L13"/>
    <mergeCell ref="E11:L11"/>
    <mergeCell ref="E12:L12"/>
    <mergeCell ref="B14:D14"/>
    <mergeCell ref="B16:D16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75"/>
  <sheetViews>
    <sheetView tabSelected="1" zoomScalePageLayoutView="0" workbookViewId="0" topLeftCell="A20">
      <selection activeCell="E18" sqref="E18"/>
    </sheetView>
  </sheetViews>
  <sheetFormatPr defaultColWidth="9.140625" defaultRowHeight="15"/>
  <cols>
    <col min="2" max="2" width="10.8515625" style="0" customWidth="1"/>
    <col min="3" max="3" width="54.8515625" style="0" customWidth="1"/>
    <col min="4" max="4" width="9.140625" style="2" customWidth="1"/>
    <col min="5" max="5" width="13.00390625" style="1" customWidth="1"/>
    <col min="6" max="6" width="15.28125" style="0" customWidth="1"/>
    <col min="7" max="7" width="12.8515625" style="0" customWidth="1"/>
    <col min="8" max="8" width="9.140625" style="0" hidden="1" customWidth="1"/>
    <col min="9" max="9" width="11.7109375" style="0" hidden="1" customWidth="1"/>
  </cols>
  <sheetData>
    <row r="1" spans="2:5" ht="15">
      <c r="B1" s="5" t="s">
        <v>15</v>
      </c>
      <c r="D1"/>
      <c r="E1"/>
    </row>
    <row r="2" spans="2:5" ht="15">
      <c r="B2" s="5" t="s">
        <v>14</v>
      </c>
      <c r="D2"/>
      <c r="E2"/>
    </row>
    <row r="3" spans="2:5" ht="15">
      <c r="B3" s="5" t="s">
        <v>233</v>
      </c>
      <c r="D3"/>
      <c r="E3"/>
    </row>
    <row r="5" spans="2:7" ht="15">
      <c r="B5" s="96" t="s">
        <v>12</v>
      </c>
      <c r="C5" s="96"/>
      <c r="D5" s="96"/>
      <c r="E5" s="96"/>
      <c r="F5" s="96"/>
      <c r="G5" s="96"/>
    </row>
    <row r="6" spans="2:5" ht="15">
      <c r="B6" s="104" t="s">
        <v>208</v>
      </c>
      <c r="C6" s="104"/>
      <c r="D6" s="104"/>
      <c r="E6" s="104"/>
    </row>
    <row r="7" spans="2:5" ht="15">
      <c r="B7" s="104" t="s">
        <v>182</v>
      </c>
      <c r="C7" s="104"/>
      <c r="D7" s="104"/>
      <c r="E7" s="104"/>
    </row>
    <row r="8" spans="2:5" ht="15">
      <c r="B8" s="104" t="s">
        <v>13</v>
      </c>
      <c r="C8" s="104"/>
      <c r="D8" s="104"/>
      <c r="E8" s="104"/>
    </row>
    <row r="9" spans="2:5" ht="15">
      <c r="B9" s="104" t="s">
        <v>210</v>
      </c>
      <c r="C9" s="104"/>
      <c r="D9" s="104"/>
      <c r="E9" s="104"/>
    </row>
    <row r="10" spans="2:5" ht="15">
      <c r="B10" s="104" t="s">
        <v>231</v>
      </c>
      <c r="C10" s="104"/>
      <c r="D10" s="104"/>
      <c r="E10" s="104"/>
    </row>
    <row r="11" spans="2:7" ht="17.25">
      <c r="B11" s="96" t="s">
        <v>209</v>
      </c>
      <c r="C11" s="96"/>
      <c r="D11" s="96"/>
      <c r="E11" s="96"/>
      <c r="F11" s="96"/>
      <c r="G11" s="96"/>
    </row>
    <row r="12" spans="2:5" ht="15">
      <c r="B12" s="4"/>
      <c r="C12" s="3"/>
      <c r="D12" s="3"/>
      <c r="E12" s="3"/>
    </row>
    <row r="13" spans="2:7" ht="15">
      <c r="B13" s="96" t="s">
        <v>18</v>
      </c>
      <c r="C13" s="96"/>
      <c r="D13" s="96"/>
      <c r="E13" s="96"/>
      <c r="F13" s="96"/>
      <c r="G13" s="96"/>
    </row>
    <row r="14" spans="2:7" ht="15">
      <c r="B14" s="96" t="s">
        <v>207</v>
      </c>
      <c r="C14" s="96"/>
      <c r="D14" s="96"/>
      <c r="E14" s="96"/>
      <c r="F14" s="96"/>
      <c r="G14" s="96"/>
    </row>
    <row r="15" ht="15.75" thickBot="1"/>
    <row r="16" spans="2:7" ht="30.75" thickBot="1">
      <c r="B16" s="13" t="s">
        <v>16</v>
      </c>
      <c r="C16" s="14" t="s">
        <v>17</v>
      </c>
      <c r="D16" s="14" t="s">
        <v>11</v>
      </c>
      <c r="E16" s="14" t="s">
        <v>10</v>
      </c>
      <c r="F16" s="14" t="s">
        <v>53</v>
      </c>
      <c r="G16" s="15" t="s">
        <v>54</v>
      </c>
    </row>
    <row r="17" spans="2:9" s="45" customFormat="1" ht="18" customHeight="1">
      <c r="B17" s="43" t="s">
        <v>0</v>
      </c>
      <c r="C17" s="108" t="s">
        <v>1</v>
      </c>
      <c r="D17" s="108"/>
      <c r="E17" s="108"/>
      <c r="F17" s="108"/>
      <c r="G17" s="44">
        <f>SUM(G18:G28)</f>
        <v>72473.75099999999</v>
      </c>
      <c r="I17" s="44">
        <f>SUM(I18:I28)</f>
        <v>103533.93</v>
      </c>
    </row>
    <row r="18" spans="2:9" s="45" customFormat="1" ht="15" customHeight="1">
      <c r="B18" s="46" t="s">
        <v>21</v>
      </c>
      <c r="C18" s="47" t="s">
        <v>57</v>
      </c>
      <c r="D18" s="48" t="s">
        <v>24</v>
      </c>
      <c r="E18" s="49">
        <v>6662</v>
      </c>
      <c r="F18" s="50">
        <f>0.7*H18</f>
        <v>0.46199999999999997</v>
      </c>
      <c r="G18" s="51">
        <f>F18*E18</f>
        <v>3077.8439999999996</v>
      </c>
      <c r="H18" s="45">
        <v>0.66</v>
      </c>
      <c r="I18" s="51">
        <f>H18*E18</f>
        <v>4396.92</v>
      </c>
    </row>
    <row r="19" spans="2:9" s="45" customFormat="1" ht="15" customHeight="1">
      <c r="B19" s="46">
        <v>50001</v>
      </c>
      <c r="C19" s="47" t="s">
        <v>183</v>
      </c>
      <c r="D19" s="48" t="s">
        <v>24</v>
      </c>
      <c r="E19" s="49">
        <v>3688</v>
      </c>
      <c r="F19" s="50">
        <f aca="true" t="shared" si="0" ref="F19:F28">0.7*H19</f>
        <v>1.7639999999999998</v>
      </c>
      <c r="G19" s="51">
        <f aca="true" t="shared" si="1" ref="G19:G27">F19*E19</f>
        <v>6505.632</v>
      </c>
      <c r="H19" s="45">
        <v>2.52</v>
      </c>
      <c r="I19" s="51">
        <f aca="true" t="shared" si="2" ref="I19:I28">H19*E19</f>
        <v>9293.76</v>
      </c>
    </row>
    <row r="20" spans="2:9" s="45" customFormat="1" ht="15" customHeight="1">
      <c r="B20" s="46">
        <v>50010</v>
      </c>
      <c r="C20" s="47" t="s">
        <v>184</v>
      </c>
      <c r="D20" s="52" t="s">
        <v>25</v>
      </c>
      <c r="E20" s="49">
        <v>992</v>
      </c>
      <c r="F20" s="50">
        <f t="shared" si="0"/>
        <v>2.464</v>
      </c>
      <c r="G20" s="51">
        <f t="shared" si="1"/>
        <v>2444.288</v>
      </c>
      <c r="H20" s="45">
        <v>3.52</v>
      </c>
      <c r="I20" s="51">
        <f t="shared" si="2"/>
        <v>3491.84</v>
      </c>
    </row>
    <row r="21" spans="2:9" s="45" customFormat="1" ht="15" customHeight="1">
      <c r="B21" s="46">
        <v>50020</v>
      </c>
      <c r="C21" s="47" t="s">
        <v>185</v>
      </c>
      <c r="D21" s="52" t="s">
        <v>25</v>
      </c>
      <c r="E21" s="49">
        <v>114</v>
      </c>
      <c r="F21" s="50">
        <f t="shared" si="0"/>
        <v>4.311999999999999</v>
      </c>
      <c r="G21" s="51">
        <f t="shared" si="1"/>
        <v>491.5679999999999</v>
      </c>
      <c r="H21" s="45">
        <v>6.16</v>
      </c>
      <c r="I21" s="51">
        <f t="shared" si="2"/>
        <v>702.24</v>
      </c>
    </row>
    <row r="22" spans="2:9" s="45" customFormat="1" ht="15" customHeight="1">
      <c r="B22" s="46">
        <v>50030</v>
      </c>
      <c r="C22" s="47" t="s">
        <v>186</v>
      </c>
      <c r="D22" s="52" t="s">
        <v>25</v>
      </c>
      <c r="E22" s="49">
        <v>95</v>
      </c>
      <c r="F22" s="50">
        <f t="shared" si="0"/>
        <v>4.55</v>
      </c>
      <c r="G22" s="51">
        <f t="shared" si="1"/>
        <v>432.25</v>
      </c>
      <c r="H22" s="45">
        <v>6.5</v>
      </c>
      <c r="I22" s="51">
        <f t="shared" si="2"/>
        <v>617.5</v>
      </c>
    </row>
    <row r="23" spans="2:9" s="45" customFormat="1" ht="15" customHeight="1">
      <c r="B23" s="46">
        <v>50040</v>
      </c>
      <c r="C23" s="47" t="s">
        <v>187</v>
      </c>
      <c r="D23" s="52" t="s">
        <v>25</v>
      </c>
      <c r="E23" s="49">
        <v>134</v>
      </c>
      <c r="F23" s="50">
        <f t="shared" si="0"/>
        <v>4.738999999999999</v>
      </c>
      <c r="G23" s="51">
        <f t="shared" si="1"/>
        <v>635.0259999999998</v>
      </c>
      <c r="H23" s="45">
        <v>6.77</v>
      </c>
      <c r="I23" s="51">
        <f t="shared" si="2"/>
        <v>907.18</v>
      </c>
    </row>
    <row r="24" spans="2:9" s="45" customFormat="1" ht="15" customHeight="1">
      <c r="B24" s="46">
        <v>50060</v>
      </c>
      <c r="C24" s="47" t="s">
        <v>188</v>
      </c>
      <c r="D24" s="52" t="s">
        <v>25</v>
      </c>
      <c r="E24" s="49">
        <v>53</v>
      </c>
      <c r="F24" s="50">
        <f t="shared" si="0"/>
        <v>5.411</v>
      </c>
      <c r="G24" s="51">
        <f t="shared" si="1"/>
        <v>286.78299999999996</v>
      </c>
      <c r="H24" s="45">
        <v>7.73</v>
      </c>
      <c r="I24" s="51">
        <f t="shared" si="2"/>
        <v>409.69</v>
      </c>
    </row>
    <row r="25" spans="2:9" s="45" customFormat="1" ht="15" customHeight="1">
      <c r="B25" s="46">
        <v>50070</v>
      </c>
      <c r="C25" s="47" t="s">
        <v>189</v>
      </c>
      <c r="D25" s="52" t="s">
        <v>25</v>
      </c>
      <c r="E25" s="49">
        <v>173</v>
      </c>
      <c r="F25" s="50">
        <f t="shared" si="0"/>
        <v>5.858999999999999</v>
      </c>
      <c r="G25" s="51">
        <f t="shared" si="1"/>
        <v>1013.6069999999999</v>
      </c>
      <c r="H25" s="45">
        <v>8.37</v>
      </c>
      <c r="I25" s="51">
        <f t="shared" si="2"/>
        <v>1448.0099999999998</v>
      </c>
    </row>
    <row r="26" spans="2:9" s="45" customFormat="1" ht="15" customHeight="1">
      <c r="B26" s="46" t="s">
        <v>115</v>
      </c>
      <c r="C26" s="53" t="s">
        <v>116</v>
      </c>
      <c r="D26" s="52" t="s">
        <v>25</v>
      </c>
      <c r="E26" s="54">
        <v>5798</v>
      </c>
      <c r="F26" s="50">
        <f t="shared" si="0"/>
        <v>6.313999999999999</v>
      </c>
      <c r="G26" s="51">
        <f t="shared" si="1"/>
        <v>36608.57199999999</v>
      </c>
      <c r="H26" s="45">
        <v>9.02</v>
      </c>
      <c r="I26" s="51">
        <f t="shared" si="2"/>
        <v>52297.96</v>
      </c>
    </row>
    <row r="27" spans="2:9" s="45" customFormat="1" ht="15" customHeight="1">
      <c r="B27" s="46" t="s">
        <v>118</v>
      </c>
      <c r="C27" s="53" t="s">
        <v>119</v>
      </c>
      <c r="D27" s="52" t="s">
        <v>25</v>
      </c>
      <c r="E27" s="54">
        <v>99</v>
      </c>
      <c r="F27" s="50">
        <f t="shared" si="0"/>
        <v>6.699</v>
      </c>
      <c r="G27" s="51">
        <f t="shared" si="1"/>
        <v>663.201</v>
      </c>
      <c r="H27" s="45">
        <v>9.57</v>
      </c>
      <c r="I27" s="51">
        <f t="shared" si="2"/>
        <v>947.4300000000001</v>
      </c>
    </row>
    <row r="28" spans="2:9" s="45" customFormat="1" ht="15" customHeight="1" thickBot="1">
      <c r="B28" s="55" t="s">
        <v>22</v>
      </c>
      <c r="C28" s="56" t="s">
        <v>23</v>
      </c>
      <c r="D28" s="52" t="s">
        <v>25</v>
      </c>
      <c r="E28" s="57">
        <v>2070</v>
      </c>
      <c r="F28" s="50">
        <f t="shared" si="0"/>
        <v>9.813999999999998</v>
      </c>
      <c r="G28" s="51">
        <f>F28*E28</f>
        <v>20314.979999999996</v>
      </c>
      <c r="H28" s="45">
        <v>14.02</v>
      </c>
      <c r="I28" s="51">
        <f t="shared" si="2"/>
        <v>29021.399999999998</v>
      </c>
    </row>
    <row r="29" spans="2:9" s="45" customFormat="1" ht="15" customHeight="1">
      <c r="B29" s="43" t="s">
        <v>19</v>
      </c>
      <c r="C29" s="108" t="s">
        <v>190</v>
      </c>
      <c r="D29" s="108"/>
      <c r="E29" s="108"/>
      <c r="F29" s="108"/>
      <c r="G29" s="59">
        <f>SUM(G30)</f>
        <v>378441.126</v>
      </c>
      <c r="H29"/>
      <c r="I29" s="8">
        <f>SUM(I30)</f>
        <v>540630.18</v>
      </c>
    </row>
    <row r="30" spans="2:9" s="45" customFormat="1" ht="23.25" thickBot="1">
      <c r="B30" s="46">
        <v>53092</v>
      </c>
      <c r="C30" s="60" t="s">
        <v>191</v>
      </c>
      <c r="D30" s="61" t="s">
        <v>25</v>
      </c>
      <c r="E30" s="49">
        <v>13509</v>
      </c>
      <c r="F30" s="58">
        <f>H30*0.7</f>
        <v>28.014</v>
      </c>
      <c r="G30" s="51">
        <f>F30*E30</f>
        <v>378441.126</v>
      </c>
      <c r="H30">
        <v>40.02</v>
      </c>
      <c r="I30" s="9">
        <f>H30*E30</f>
        <v>540630.18</v>
      </c>
    </row>
    <row r="31" spans="2:9" ht="18" customHeight="1">
      <c r="B31" s="43" t="s">
        <v>20</v>
      </c>
      <c r="C31" s="108" t="s">
        <v>3</v>
      </c>
      <c r="D31" s="108"/>
      <c r="E31" s="108"/>
      <c r="F31" s="108"/>
      <c r="G31" s="59">
        <f>SUM(G32:G45)</f>
        <v>123126.43196</v>
      </c>
      <c r="I31" s="8">
        <f>SUM(I32:I45)</f>
        <v>175894.9028</v>
      </c>
    </row>
    <row r="32" spans="2:9" ht="15">
      <c r="B32" s="46">
        <v>56450</v>
      </c>
      <c r="C32" s="62" t="s">
        <v>192</v>
      </c>
      <c r="D32" s="62" t="s">
        <v>28</v>
      </c>
      <c r="E32" s="63">
        <v>469</v>
      </c>
      <c r="F32" s="64">
        <f>0.7*H32</f>
        <v>112.69999999999999</v>
      </c>
      <c r="G32" s="65">
        <f>F32*E32</f>
        <v>52856.299999999996</v>
      </c>
      <c r="H32">
        <v>161</v>
      </c>
      <c r="I32" s="9">
        <f>H32*E32</f>
        <v>75509</v>
      </c>
    </row>
    <row r="33" spans="2:9" ht="15" customHeight="1">
      <c r="B33" s="46">
        <v>58100</v>
      </c>
      <c r="C33" s="62" t="s">
        <v>193</v>
      </c>
      <c r="D33" s="62" t="s">
        <v>28</v>
      </c>
      <c r="E33" s="63">
        <v>15</v>
      </c>
      <c r="F33" s="64">
        <f aca="true" t="shared" si="3" ref="F33:F45">0.7*H33</f>
        <v>396.69</v>
      </c>
      <c r="G33" s="65">
        <f aca="true" t="shared" si="4" ref="G33:G45">F33*E33</f>
        <v>5950.35</v>
      </c>
      <c r="H33">
        <v>566.7</v>
      </c>
      <c r="I33" s="9">
        <f aca="true" t="shared" si="5" ref="I33:I45">H33*E33</f>
        <v>8500.5</v>
      </c>
    </row>
    <row r="34" spans="2:9" ht="15" customHeight="1">
      <c r="B34" s="46">
        <v>58750</v>
      </c>
      <c r="C34" s="66" t="s">
        <v>194</v>
      </c>
      <c r="D34" s="66" t="s">
        <v>29</v>
      </c>
      <c r="E34" s="67">
        <v>2</v>
      </c>
      <c r="F34" s="64">
        <f t="shared" si="3"/>
        <v>695.548</v>
      </c>
      <c r="G34" s="65">
        <f t="shared" si="4"/>
        <v>1391.096</v>
      </c>
      <c r="H34">
        <v>993.64</v>
      </c>
      <c r="I34" s="9">
        <f t="shared" si="5"/>
        <v>1987.28</v>
      </c>
    </row>
    <row r="35" spans="2:9" ht="15" customHeight="1">
      <c r="B35" s="46">
        <v>65000</v>
      </c>
      <c r="C35" s="66" t="s">
        <v>52</v>
      </c>
      <c r="D35" s="66" t="s">
        <v>25</v>
      </c>
      <c r="E35" s="67">
        <v>311.39</v>
      </c>
      <c r="F35" s="64">
        <f t="shared" si="3"/>
        <v>12.719000000000001</v>
      </c>
      <c r="G35" s="65">
        <f t="shared" si="4"/>
        <v>3960.56941</v>
      </c>
      <c r="H35">
        <v>18.17</v>
      </c>
      <c r="I35" s="9">
        <f t="shared" si="5"/>
        <v>5657.9563</v>
      </c>
    </row>
    <row r="36" spans="2:9" ht="15" customHeight="1">
      <c r="B36" s="46">
        <v>65200</v>
      </c>
      <c r="C36" s="66" t="s">
        <v>196</v>
      </c>
      <c r="D36" s="66" t="s">
        <v>25</v>
      </c>
      <c r="E36" s="67">
        <v>550.04</v>
      </c>
      <c r="F36" s="64">
        <f t="shared" si="3"/>
        <v>13.579999999999998</v>
      </c>
      <c r="G36" s="65">
        <f t="shared" si="4"/>
        <v>7469.543199999998</v>
      </c>
      <c r="H36">
        <v>19.4</v>
      </c>
      <c r="I36" s="9">
        <f t="shared" si="5"/>
        <v>10670.775999999998</v>
      </c>
    </row>
    <row r="37" spans="2:9" ht="15" customHeight="1">
      <c r="B37" s="46">
        <v>67300</v>
      </c>
      <c r="C37" s="66" t="s">
        <v>131</v>
      </c>
      <c r="D37" s="66" t="s">
        <v>28</v>
      </c>
      <c r="E37" s="67">
        <v>42</v>
      </c>
      <c r="F37" s="64">
        <f t="shared" si="3"/>
        <v>618.163</v>
      </c>
      <c r="G37" s="65">
        <f t="shared" si="4"/>
        <v>25962.846</v>
      </c>
      <c r="H37">
        <v>883.09</v>
      </c>
      <c r="I37" s="9">
        <f t="shared" si="5"/>
        <v>37089.78</v>
      </c>
    </row>
    <row r="38" spans="2:9" ht="15" customHeight="1">
      <c r="B38" s="46">
        <v>67550</v>
      </c>
      <c r="C38" s="66" t="s">
        <v>197</v>
      </c>
      <c r="D38" s="66" t="s">
        <v>28</v>
      </c>
      <c r="E38" s="67">
        <v>2</v>
      </c>
      <c r="F38" s="64">
        <f t="shared" si="3"/>
        <v>1168.4679999999998</v>
      </c>
      <c r="G38" s="65">
        <f t="shared" si="4"/>
        <v>2336.9359999999997</v>
      </c>
      <c r="H38">
        <v>1669.24</v>
      </c>
      <c r="I38" s="9">
        <f t="shared" si="5"/>
        <v>3338.48</v>
      </c>
    </row>
    <row r="39" spans="2:9" ht="15" customHeight="1">
      <c r="B39" s="46">
        <v>72850</v>
      </c>
      <c r="C39" s="66" t="s">
        <v>198</v>
      </c>
      <c r="D39" s="66" t="s">
        <v>29</v>
      </c>
      <c r="E39" s="67">
        <v>8</v>
      </c>
      <c r="F39" s="64">
        <f t="shared" si="3"/>
        <v>1131.998</v>
      </c>
      <c r="G39" s="65">
        <f t="shared" si="4"/>
        <v>9055.984</v>
      </c>
      <c r="H39">
        <v>1617.14</v>
      </c>
      <c r="I39" s="9">
        <f t="shared" si="5"/>
        <v>12937.12</v>
      </c>
    </row>
    <row r="40" spans="2:9" ht="15" customHeight="1">
      <c r="B40" s="46">
        <v>73150</v>
      </c>
      <c r="C40" s="66" t="s">
        <v>199</v>
      </c>
      <c r="D40" s="66" t="s">
        <v>29</v>
      </c>
      <c r="E40" s="67">
        <v>2</v>
      </c>
      <c r="F40" s="64">
        <f t="shared" si="3"/>
        <v>2232.741</v>
      </c>
      <c r="G40" s="65">
        <f t="shared" si="4"/>
        <v>4465.482</v>
      </c>
      <c r="H40">
        <v>3189.63</v>
      </c>
      <c r="I40" s="9">
        <f t="shared" si="5"/>
        <v>6379.26</v>
      </c>
    </row>
    <row r="41" spans="2:9" ht="15" customHeight="1">
      <c r="B41" s="46">
        <v>73400</v>
      </c>
      <c r="C41" s="66" t="s">
        <v>200</v>
      </c>
      <c r="D41" s="66" t="s">
        <v>29</v>
      </c>
      <c r="E41" s="67">
        <v>2</v>
      </c>
      <c r="F41" s="64">
        <f t="shared" si="3"/>
        <v>1600.389</v>
      </c>
      <c r="G41" s="65">
        <f t="shared" si="4"/>
        <v>3200.778</v>
      </c>
      <c r="H41">
        <v>2286.27</v>
      </c>
      <c r="I41" s="9">
        <f t="shared" si="5"/>
        <v>4572.54</v>
      </c>
    </row>
    <row r="42" spans="2:9" ht="15" customHeight="1">
      <c r="B42" s="46" t="s">
        <v>27</v>
      </c>
      <c r="C42" s="66" t="s">
        <v>65</v>
      </c>
      <c r="D42" s="66" t="s">
        <v>28</v>
      </c>
      <c r="E42" s="67">
        <v>67</v>
      </c>
      <c r="F42" s="64">
        <f t="shared" si="3"/>
        <v>21.580999999999996</v>
      </c>
      <c r="G42" s="65">
        <f t="shared" si="4"/>
        <v>1445.9269999999997</v>
      </c>
      <c r="H42">
        <v>30.83</v>
      </c>
      <c r="I42" s="9">
        <f t="shared" si="5"/>
        <v>2065.6099999999997</v>
      </c>
    </row>
    <row r="43" spans="2:9" ht="15" customHeight="1">
      <c r="B43" s="46">
        <v>79880</v>
      </c>
      <c r="C43" s="66" t="s">
        <v>195</v>
      </c>
      <c r="D43" s="66" t="s">
        <v>28</v>
      </c>
      <c r="E43" s="67">
        <v>36</v>
      </c>
      <c r="F43" s="64">
        <f t="shared" si="3"/>
        <v>36.035999999999994</v>
      </c>
      <c r="G43" s="65">
        <f t="shared" si="4"/>
        <v>1297.2959999999998</v>
      </c>
      <c r="H43">
        <v>51.48</v>
      </c>
      <c r="I43" s="9">
        <f t="shared" si="5"/>
        <v>1853.28</v>
      </c>
    </row>
    <row r="44" spans="2:9" ht="15" customHeight="1">
      <c r="B44" s="46">
        <v>79900</v>
      </c>
      <c r="C44" s="66" t="s">
        <v>201</v>
      </c>
      <c r="D44" s="66" t="s">
        <v>28</v>
      </c>
      <c r="E44" s="67">
        <v>24</v>
      </c>
      <c r="F44" s="64">
        <f t="shared" si="3"/>
        <v>51.562</v>
      </c>
      <c r="G44" s="65">
        <f t="shared" si="4"/>
        <v>1237.4879999999998</v>
      </c>
      <c r="H44">
        <v>73.66</v>
      </c>
      <c r="I44" s="9">
        <f t="shared" si="5"/>
        <v>1767.84</v>
      </c>
    </row>
    <row r="45" spans="2:9" ht="15" customHeight="1" thickBot="1">
      <c r="B45" s="46">
        <v>95095</v>
      </c>
      <c r="C45" s="66" t="s">
        <v>202</v>
      </c>
      <c r="D45" s="66" t="s">
        <v>25</v>
      </c>
      <c r="E45" s="67">
        <v>255.59</v>
      </c>
      <c r="F45" s="64">
        <f t="shared" si="3"/>
        <v>9.764999999999999</v>
      </c>
      <c r="G45" s="65">
        <f t="shared" si="4"/>
        <v>2495.8363499999996</v>
      </c>
      <c r="H45">
        <v>13.95</v>
      </c>
      <c r="I45" s="9">
        <f t="shared" si="5"/>
        <v>3565.4804999999997</v>
      </c>
    </row>
    <row r="46" spans="2:9" ht="15">
      <c r="B46" s="68" t="s">
        <v>2</v>
      </c>
      <c r="C46" s="108" t="s">
        <v>5</v>
      </c>
      <c r="D46" s="108"/>
      <c r="E46" s="108"/>
      <c r="F46" s="108"/>
      <c r="G46" s="69">
        <f>SUM(G47:G47)</f>
        <v>5387.500999999999</v>
      </c>
      <c r="I46" s="11">
        <f>SUM(I47:I47)</f>
        <v>7696.429999999999</v>
      </c>
    </row>
    <row r="47" spans="2:9" ht="15.75" thickBot="1">
      <c r="B47" s="46">
        <v>81017</v>
      </c>
      <c r="C47" s="47" t="s">
        <v>203</v>
      </c>
      <c r="D47" s="48" t="s">
        <v>29</v>
      </c>
      <c r="E47" s="49">
        <v>49</v>
      </c>
      <c r="F47" s="58">
        <f>0.7*H47</f>
        <v>109.94899999999998</v>
      </c>
      <c r="G47" s="51">
        <f>F47*E47</f>
        <v>5387.500999999999</v>
      </c>
      <c r="H47">
        <v>157.07</v>
      </c>
      <c r="I47" s="9">
        <f>H47*E47</f>
        <v>7696.429999999999</v>
      </c>
    </row>
    <row r="48" spans="2:9" ht="15">
      <c r="B48" s="70" t="s">
        <v>4</v>
      </c>
      <c r="C48" s="109" t="s">
        <v>7</v>
      </c>
      <c r="D48" s="110"/>
      <c r="E48" s="110"/>
      <c r="F48" s="110"/>
      <c r="G48" s="69">
        <f>SUM(G49:G52)</f>
        <v>45946.219</v>
      </c>
      <c r="I48" s="11">
        <f>SUM(I49:I52)</f>
        <v>65637.47</v>
      </c>
    </row>
    <row r="49" spans="2:9" ht="15">
      <c r="B49" s="46" t="s">
        <v>78</v>
      </c>
      <c r="C49" s="71" t="s">
        <v>80</v>
      </c>
      <c r="D49" s="52" t="s">
        <v>28</v>
      </c>
      <c r="E49" s="54">
        <v>600</v>
      </c>
      <c r="F49" s="50">
        <f>0.7*H49</f>
        <v>8.897</v>
      </c>
      <c r="G49" s="51">
        <f>E49*F49</f>
        <v>5338.2</v>
      </c>
      <c r="H49">
        <v>12.71</v>
      </c>
      <c r="I49" s="9">
        <f>H49*E49</f>
        <v>7626.000000000001</v>
      </c>
    </row>
    <row r="50" spans="2:9" ht="15">
      <c r="B50" s="46" t="s">
        <v>145</v>
      </c>
      <c r="C50" s="71" t="s">
        <v>146</v>
      </c>
      <c r="D50" s="52" t="s">
        <v>29</v>
      </c>
      <c r="E50" s="54">
        <v>1</v>
      </c>
      <c r="F50" s="50">
        <v>751.069</v>
      </c>
      <c r="G50" s="51">
        <f>E50*F50</f>
        <v>751.069</v>
      </c>
      <c r="H50">
        <v>1072.97</v>
      </c>
      <c r="I50" s="9">
        <f>H50*E50</f>
        <v>1072.97</v>
      </c>
    </row>
    <row r="51" spans="2:9" ht="15">
      <c r="B51" s="46" t="s">
        <v>30</v>
      </c>
      <c r="C51" s="71" t="s">
        <v>8</v>
      </c>
      <c r="D51" s="52" t="s">
        <v>24</v>
      </c>
      <c r="E51" s="54">
        <v>5094</v>
      </c>
      <c r="F51" s="50">
        <f>0.7*H51</f>
        <v>7.762999999999999</v>
      </c>
      <c r="G51" s="51">
        <f>E51*F51</f>
        <v>39544.721999999994</v>
      </c>
      <c r="H51">
        <v>11.09</v>
      </c>
      <c r="I51" s="9">
        <f>H51*E51</f>
        <v>56492.46</v>
      </c>
    </row>
    <row r="52" spans="2:9" ht="15.75" thickBot="1">
      <c r="B52" s="55">
        <v>80306</v>
      </c>
      <c r="C52" s="72" t="s">
        <v>204</v>
      </c>
      <c r="D52" s="73" t="s">
        <v>29</v>
      </c>
      <c r="E52" s="57">
        <v>28</v>
      </c>
      <c r="F52" s="50">
        <f>0.7*H52</f>
        <v>11.151</v>
      </c>
      <c r="G52" s="51">
        <f>E52*F52</f>
        <v>312.228</v>
      </c>
      <c r="H52">
        <v>15.93</v>
      </c>
      <c r="I52" s="9">
        <f>H52*E52</f>
        <v>446.03999999999996</v>
      </c>
    </row>
    <row r="53" spans="2:9" ht="15">
      <c r="B53" s="43" t="s">
        <v>6</v>
      </c>
      <c r="C53" s="108" t="s">
        <v>9</v>
      </c>
      <c r="D53" s="108"/>
      <c r="E53" s="108"/>
      <c r="F53" s="108"/>
      <c r="G53" s="59">
        <f>SUM(G54:G71)</f>
        <v>92790.54827999999</v>
      </c>
      <c r="I53" s="8">
        <f>SUM(I54:I71)</f>
        <v>132557.9404</v>
      </c>
    </row>
    <row r="54" spans="2:9" ht="15" customHeight="1">
      <c r="B54" s="46" t="s">
        <v>32</v>
      </c>
      <c r="C54" s="47" t="s">
        <v>99</v>
      </c>
      <c r="D54" s="48" t="s">
        <v>25</v>
      </c>
      <c r="E54" s="49">
        <v>1660</v>
      </c>
      <c r="F54" s="58">
        <f>0.7*H54</f>
        <v>0.875</v>
      </c>
      <c r="G54" s="51">
        <f>F54*E54</f>
        <v>1452.5</v>
      </c>
      <c r="H54">
        <v>1.25</v>
      </c>
      <c r="I54" s="9">
        <f>H54*E54</f>
        <v>2075</v>
      </c>
    </row>
    <row r="55" spans="2:9" ht="15" customHeight="1">
      <c r="B55" s="46" t="s">
        <v>33</v>
      </c>
      <c r="C55" s="47" t="s">
        <v>101</v>
      </c>
      <c r="D55" s="48" t="s">
        <v>25</v>
      </c>
      <c r="E55" s="49">
        <v>85.4</v>
      </c>
      <c r="F55" s="58">
        <f aca="true" t="shared" si="6" ref="F55:F71">0.7*H55</f>
        <v>107.44999999999999</v>
      </c>
      <c r="G55" s="51">
        <f aca="true" t="shared" si="7" ref="G55:G71">F55*E55</f>
        <v>9176.23</v>
      </c>
      <c r="H55">
        <v>153.5</v>
      </c>
      <c r="I55" s="9">
        <f aca="true" t="shared" si="8" ref="I55:I71">H55*E55</f>
        <v>13108.900000000001</v>
      </c>
    </row>
    <row r="56" spans="2:9" ht="15" customHeight="1">
      <c r="B56" s="46">
        <v>49060</v>
      </c>
      <c r="C56" s="47" t="s">
        <v>205</v>
      </c>
      <c r="D56" s="48" t="s">
        <v>28</v>
      </c>
      <c r="E56" s="49">
        <v>30</v>
      </c>
      <c r="F56" s="58">
        <f t="shared" si="6"/>
        <v>0.9939999999999999</v>
      </c>
      <c r="G56" s="51">
        <f t="shared" si="7"/>
        <v>29.819999999999997</v>
      </c>
      <c r="H56">
        <v>1.42</v>
      </c>
      <c r="I56" s="9">
        <f t="shared" si="8"/>
        <v>42.599999999999994</v>
      </c>
    </row>
    <row r="57" spans="2:9" ht="15" customHeight="1">
      <c r="B57" s="46" t="s">
        <v>34</v>
      </c>
      <c r="C57" s="47" t="s">
        <v>103</v>
      </c>
      <c r="D57" s="48" t="s">
        <v>24</v>
      </c>
      <c r="E57" s="49">
        <v>8005.67</v>
      </c>
      <c r="F57" s="58">
        <f t="shared" si="6"/>
        <v>0.294</v>
      </c>
      <c r="G57" s="51">
        <f t="shared" si="7"/>
        <v>2353.66698</v>
      </c>
      <c r="H57">
        <v>0.42</v>
      </c>
      <c r="I57" s="9">
        <f t="shared" si="8"/>
        <v>3362.3813999999998</v>
      </c>
    </row>
    <row r="58" spans="2:9" ht="15" customHeight="1">
      <c r="B58" s="46" t="s">
        <v>35</v>
      </c>
      <c r="C58" s="47" t="s">
        <v>52</v>
      </c>
      <c r="D58" s="48" t="s">
        <v>25</v>
      </c>
      <c r="E58" s="49">
        <v>367.7</v>
      </c>
      <c r="F58" s="58">
        <f t="shared" si="6"/>
        <v>9.764999999999999</v>
      </c>
      <c r="G58" s="51">
        <f t="shared" si="7"/>
        <v>3590.5904999999993</v>
      </c>
      <c r="H58">
        <v>13.95</v>
      </c>
      <c r="I58" s="9">
        <f t="shared" si="8"/>
        <v>5129.415</v>
      </c>
    </row>
    <row r="59" spans="2:9" ht="15" customHeight="1">
      <c r="B59" s="46" t="s">
        <v>37</v>
      </c>
      <c r="C59" s="47" t="s">
        <v>168</v>
      </c>
      <c r="D59" s="48" t="s">
        <v>29</v>
      </c>
      <c r="E59" s="49">
        <v>4</v>
      </c>
      <c r="F59" s="58">
        <f t="shared" si="6"/>
        <v>64.463</v>
      </c>
      <c r="G59" s="51">
        <f t="shared" si="7"/>
        <v>257.852</v>
      </c>
      <c r="H59">
        <v>92.09</v>
      </c>
      <c r="I59" s="9">
        <f t="shared" si="8"/>
        <v>368.36</v>
      </c>
    </row>
    <row r="60" spans="2:9" ht="15" customHeight="1">
      <c r="B60" s="46" t="s">
        <v>38</v>
      </c>
      <c r="C60" s="53" t="s">
        <v>104</v>
      </c>
      <c r="D60" s="52" t="s">
        <v>29</v>
      </c>
      <c r="E60" s="54">
        <v>23</v>
      </c>
      <c r="F60" s="58">
        <f t="shared" si="6"/>
        <v>364.11199999999997</v>
      </c>
      <c r="G60" s="51">
        <f t="shared" si="7"/>
        <v>8374.576</v>
      </c>
      <c r="H60">
        <v>520.16</v>
      </c>
      <c r="I60" s="9">
        <f t="shared" si="8"/>
        <v>11963.679999999998</v>
      </c>
    </row>
    <row r="61" spans="2:9" ht="15" customHeight="1">
      <c r="B61" s="46" t="s">
        <v>39</v>
      </c>
      <c r="C61" s="74" t="s">
        <v>105</v>
      </c>
      <c r="D61" s="48" t="s">
        <v>29</v>
      </c>
      <c r="E61" s="75">
        <v>16</v>
      </c>
      <c r="F61" s="58">
        <f t="shared" si="6"/>
        <v>491.372</v>
      </c>
      <c r="G61" s="51">
        <f t="shared" si="7"/>
        <v>7861.952</v>
      </c>
      <c r="H61">
        <v>701.96</v>
      </c>
      <c r="I61" s="9">
        <f t="shared" si="8"/>
        <v>11231.36</v>
      </c>
    </row>
    <row r="62" spans="2:9" ht="15">
      <c r="B62" s="46" t="s">
        <v>95</v>
      </c>
      <c r="C62" s="74" t="s">
        <v>62</v>
      </c>
      <c r="D62" s="52" t="s">
        <v>29</v>
      </c>
      <c r="E62" s="54">
        <v>4</v>
      </c>
      <c r="F62" s="58">
        <f t="shared" si="6"/>
        <v>698.509</v>
      </c>
      <c r="G62" s="51">
        <f t="shared" si="7"/>
        <v>2794.036</v>
      </c>
      <c r="H62">
        <v>997.87</v>
      </c>
      <c r="I62" s="9">
        <f t="shared" si="8"/>
        <v>3991.48</v>
      </c>
    </row>
    <row r="63" spans="2:9" ht="15">
      <c r="B63" s="46" t="s">
        <v>40</v>
      </c>
      <c r="C63" s="76" t="s">
        <v>45</v>
      </c>
      <c r="D63" s="48" t="s">
        <v>29</v>
      </c>
      <c r="E63" s="54">
        <v>10</v>
      </c>
      <c r="F63" s="58">
        <f t="shared" si="6"/>
        <v>385.07</v>
      </c>
      <c r="G63" s="51">
        <f t="shared" si="7"/>
        <v>3850.7</v>
      </c>
      <c r="H63">
        <v>550.1</v>
      </c>
      <c r="I63" s="9">
        <f t="shared" si="8"/>
        <v>5501</v>
      </c>
    </row>
    <row r="64" spans="2:9" ht="15" customHeight="1">
      <c r="B64" s="46" t="s">
        <v>49</v>
      </c>
      <c r="C64" s="53" t="s">
        <v>50</v>
      </c>
      <c r="D64" s="52" t="s">
        <v>29</v>
      </c>
      <c r="E64" s="54">
        <v>7</v>
      </c>
      <c r="F64" s="58">
        <f t="shared" si="6"/>
        <v>477.6169999999999</v>
      </c>
      <c r="G64" s="51">
        <f t="shared" si="7"/>
        <v>3343.3189999999995</v>
      </c>
      <c r="H64">
        <v>682.31</v>
      </c>
      <c r="I64" s="9">
        <f t="shared" si="8"/>
        <v>4776.17</v>
      </c>
    </row>
    <row r="65" spans="2:9" ht="15" customHeight="1">
      <c r="B65" s="46" t="s">
        <v>41</v>
      </c>
      <c r="C65" s="53" t="s">
        <v>107</v>
      </c>
      <c r="D65" s="52" t="s">
        <v>28</v>
      </c>
      <c r="E65" s="75">
        <v>162</v>
      </c>
      <c r="F65" s="58">
        <f t="shared" si="6"/>
        <v>95.529</v>
      </c>
      <c r="G65" s="51">
        <f t="shared" si="7"/>
        <v>15475.698</v>
      </c>
      <c r="H65">
        <v>136.47</v>
      </c>
      <c r="I65" s="9">
        <f t="shared" si="8"/>
        <v>22108.14</v>
      </c>
    </row>
    <row r="66" spans="2:9" ht="15" customHeight="1">
      <c r="B66" s="46" t="s">
        <v>42</v>
      </c>
      <c r="C66" s="53" t="s">
        <v>108</v>
      </c>
      <c r="D66" s="52" t="s">
        <v>28</v>
      </c>
      <c r="E66" s="54">
        <v>138</v>
      </c>
      <c r="F66" s="58">
        <f t="shared" si="6"/>
        <v>177.681</v>
      </c>
      <c r="G66" s="51">
        <f t="shared" si="7"/>
        <v>24519.978000000003</v>
      </c>
      <c r="H66">
        <v>253.83</v>
      </c>
      <c r="I66" s="9">
        <f t="shared" si="8"/>
        <v>35028.54</v>
      </c>
    </row>
    <row r="67" spans="2:9" ht="15" customHeight="1">
      <c r="B67" s="46" t="s">
        <v>97</v>
      </c>
      <c r="C67" s="53" t="s">
        <v>109</v>
      </c>
      <c r="D67" s="52" t="s">
        <v>28</v>
      </c>
      <c r="E67" s="54">
        <v>10</v>
      </c>
      <c r="F67" s="58">
        <f t="shared" si="6"/>
        <v>238.161</v>
      </c>
      <c r="G67" s="51">
        <f t="shared" si="7"/>
        <v>2381.61</v>
      </c>
      <c r="H67">
        <v>340.23</v>
      </c>
      <c r="I67" s="9">
        <f t="shared" si="8"/>
        <v>3402.3</v>
      </c>
    </row>
    <row r="68" spans="2:9" ht="15" customHeight="1">
      <c r="B68" s="46">
        <v>95390</v>
      </c>
      <c r="C68" s="53" t="s">
        <v>206</v>
      </c>
      <c r="D68" s="52" t="s">
        <v>29</v>
      </c>
      <c r="E68" s="54">
        <v>1</v>
      </c>
      <c r="F68" s="58">
        <v>398.269</v>
      </c>
      <c r="G68" s="51">
        <f t="shared" si="7"/>
        <v>398.269</v>
      </c>
      <c r="H68">
        <v>568.97</v>
      </c>
      <c r="I68" s="9">
        <f t="shared" si="8"/>
        <v>568.97</v>
      </c>
    </row>
    <row r="69" spans="2:9" ht="15" customHeight="1">
      <c r="B69" s="46" t="s">
        <v>43</v>
      </c>
      <c r="C69" s="53" t="s">
        <v>46</v>
      </c>
      <c r="D69" s="52" t="s">
        <v>28</v>
      </c>
      <c r="E69" s="54">
        <v>320</v>
      </c>
      <c r="F69" s="58">
        <f t="shared" si="6"/>
        <v>4.879</v>
      </c>
      <c r="G69" s="51">
        <f t="shared" si="7"/>
        <v>1561.2799999999997</v>
      </c>
      <c r="H69">
        <v>6.97</v>
      </c>
      <c r="I69" s="9">
        <f t="shared" si="8"/>
        <v>2230.4</v>
      </c>
    </row>
    <row r="70" spans="2:9" ht="15" customHeight="1">
      <c r="B70" s="46" t="s">
        <v>44</v>
      </c>
      <c r="C70" s="53" t="s">
        <v>110</v>
      </c>
      <c r="D70" s="52" t="s">
        <v>28</v>
      </c>
      <c r="E70" s="75">
        <v>21614.4</v>
      </c>
      <c r="F70" s="58">
        <f t="shared" si="6"/>
        <v>0.217</v>
      </c>
      <c r="G70" s="51">
        <f t="shared" si="7"/>
        <v>4690.3248</v>
      </c>
      <c r="H70">
        <v>0.31</v>
      </c>
      <c r="I70" s="9">
        <f t="shared" si="8"/>
        <v>6700.464000000001</v>
      </c>
    </row>
    <row r="71" spans="2:9" ht="15.75" thickBot="1">
      <c r="B71" s="55" t="s">
        <v>98</v>
      </c>
      <c r="C71" s="56" t="s">
        <v>111</v>
      </c>
      <c r="D71" s="73" t="s">
        <v>28</v>
      </c>
      <c r="E71" s="77">
        <v>118</v>
      </c>
      <c r="F71" s="78">
        <f t="shared" si="6"/>
        <v>5.747</v>
      </c>
      <c r="G71" s="79">
        <f t="shared" si="7"/>
        <v>678.146</v>
      </c>
      <c r="H71">
        <v>8.21</v>
      </c>
      <c r="I71" s="9">
        <f t="shared" si="8"/>
        <v>968.7800000000001</v>
      </c>
    </row>
    <row r="72" spans="2:7" ht="15.75" thickBot="1">
      <c r="B72" s="80" t="s">
        <v>180</v>
      </c>
      <c r="C72" s="103" t="s">
        <v>56</v>
      </c>
      <c r="D72" s="103"/>
      <c r="E72" s="103"/>
      <c r="F72" s="103"/>
      <c r="G72" s="81">
        <v>14363.311944800002</v>
      </c>
    </row>
    <row r="73" spans="2:7" ht="15.75" thickBot="1">
      <c r="B73" s="105" t="s">
        <v>55</v>
      </c>
      <c r="C73" s="106"/>
      <c r="D73" s="106"/>
      <c r="E73" s="106"/>
      <c r="F73" s="107"/>
      <c r="G73" s="82">
        <f>G72+G75</f>
        <v>732528.8891848</v>
      </c>
    </row>
    <row r="74" ht="15">
      <c r="B74" s="24" t="s">
        <v>113</v>
      </c>
    </row>
    <row r="75" ht="15" hidden="1">
      <c r="G75" s="23">
        <f>G53+G48+G46+G31+G29+G17</f>
        <v>718165.57724</v>
      </c>
    </row>
    <row r="76" ht="15" hidden="1"/>
  </sheetData>
  <sheetProtection/>
  <mergeCells count="17">
    <mergeCell ref="B5:G5"/>
    <mergeCell ref="B10:E10"/>
    <mergeCell ref="B73:F73"/>
    <mergeCell ref="C17:F17"/>
    <mergeCell ref="C31:F31"/>
    <mergeCell ref="C46:F46"/>
    <mergeCell ref="C48:F48"/>
    <mergeCell ref="C53:F53"/>
    <mergeCell ref="C29:F29"/>
    <mergeCell ref="B14:G14"/>
    <mergeCell ref="B11:G11"/>
    <mergeCell ref="C72:F72"/>
    <mergeCell ref="B8:E8"/>
    <mergeCell ref="B7:E7"/>
    <mergeCell ref="B6:E6"/>
    <mergeCell ref="B9:E9"/>
    <mergeCell ref="B13:G13"/>
  </mergeCells>
  <printOptions horizontalCentered="1"/>
  <pageMargins left="0.1968503937007874" right="0" top="0.7480314960629921" bottom="0.7480314960629921" header="0.31496062992125984" footer="0.31496062992125984"/>
  <pageSetup fitToHeight="6" fitToWidth="1" horizontalDpi="600" verticalDpi="600" orientation="portrait" paperSize="9" scale="23" r:id="rId1"/>
  <headerFooter>
    <oddFooter>&amp;R&amp;P</oddFooter>
  </headerFooter>
  <ignoredErrors>
    <ignoredError sqref="C18:D18 B28 B54:C54 D28 F18:G18 B26:D27 C31:F31 B42 C46:G46 D47 F47:G47 C48:G48 B51:D51 B49:D49 F49:G49 B50:D50 G50 F51:G51 C53:G53 B55:C55 B58:C58 G56 B59:C59 B61:C62 B65:D65 B71:D71 G68 F54:G54 G55 B57:C57 G57 G58 G59 B60:C60 G60 G62 B67:C67 B66:C66 G66 G67 G61 B63:D63 G63 B64:D64 G64 G65 B69:D69 G69 B70:D70 G70 G7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77"/>
  <sheetViews>
    <sheetView zoomScalePageLayoutView="0" workbookViewId="0" topLeftCell="A1">
      <selection activeCell="B3" sqref="B3"/>
    </sheetView>
  </sheetViews>
  <sheetFormatPr defaultColWidth="9.140625" defaultRowHeight="15"/>
  <cols>
    <col min="2" max="2" width="10.8515625" style="0" customWidth="1"/>
    <col min="3" max="3" width="54.8515625" style="0" customWidth="1"/>
    <col min="4" max="4" width="0" style="2" hidden="1" customWidth="1"/>
    <col min="5" max="5" width="13.00390625" style="1" hidden="1" customWidth="1"/>
    <col min="6" max="6" width="15.28125" style="0" hidden="1" customWidth="1"/>
    <col min="7" max="7" width="12.8515625" style="0" customWidth="1"/>
    <col min="8" max="8" width="9.140625" style="0" hidden="1" customWidth="1"/>
    <col min="9" max="9" width="11.7109375" style="0" hidden="1" customWidth="1"/>
  </cols>
  <sheetData>
    <row r="1" spans="2:5" ht="15">
      <c r="B1" s="5" t="s">
        <v>15</v>
      </c>
      <c r="D1"/>
      <c r="E1"/>
    </row>
    <row r="2" spans="2:5" ht="15">
      <c r="B2" s="5" t="s">
        <v>14</v>
      </c>
      <c r="D2"/>
      <c r="E2"/>
    </row>
    <row r="3" spans="2:5" ht="15">
      <c r="B3" s="5" t="s">
        <v>233</v>
      </c>
      <c r="D3"/>
      <c r="E3"/>
    </row>
    <row r="5" spans="2:7" ht="15">
      <c r="B5" s="96" t="s">
        <v>12</v>
      </c>
      <c r="C5" s="96"/>
      <c r="D5" s="96"/>
      <c r="E5" s="96"/>
      <c r="F5" s="96"/>
      <c r="G5" s="96"/>
    </row>
    <row r="6" spans="2:5" ht="15">
      <c r="B6" s="84" t="s">
        <v>208</v>
      </c>
      <c r="C6" s="84"/>
      <c r="D6" s="84"/>
      <c r="E6" s="84"/>
    </row>
    <row r="7" spans="2:5" ht="15">
      <c r="B7" s="104" t="s">
        <v>182</v>
      </c>
      <c r="C7" s="104"/>
      <c r="D7" s="104"/>
      <c r="E7" s="104"/>
    </row>
    <row r="8" spans="2:5" ht="15">
      <c r="B8" s="104" t="s">
        <v>13</v>
      </c>
      <c r="C8" s="104"/>
      <c r="D8" s="104"/>
      <c r="E8" s="104"/>
    </row>
    <row r="9" spans="2:7" ht="15">
      <c r="B9" s="104" t="s">
        <v>210</v>
      </c>
      <c r="C9" s="104"/>
      <c r="D9" s="104"/>
      <c r="E9" s="104"/>
      <c r="F9" s="104"/>
      <c r="G9" s="104"/>
    </row>
    <row r="10" spans="2:5" ht="15">
      <c r="B10" s="104" t="s">
        <v>231</v>
      </c>
      <c r="C10" s="104"/>
      <c r="D10" s="104"/>
      <c r="E10" s="104"/>
    </row>
    <row r="11" spans="2:7" ht="17.25">
      <c r="B11" s="96" t="s">
        <v>209</v>
      </c>
      <c r="C11" s="96"/>
      <c r="D11" s="96"/>
      <c r="E11" s="96"/>
      <c r="F11" s="96"/>
      <c r="G11" s="96"/>
    </row>
    <row r="12" spans="2:5" ht="15">
      <c r="B12" s="4"/>
      <c r="C12" s="3"/>
      <c r="D12" s="3"/>
      <c r="E12" s="3"/>
    </row>
    <row r="13" spans="2:7" ht="15">
      <c r="B13" s="96" t="s">
        <v>181</v>
      </c>
      <c r="C13" s="96"/>
      <c r="D13" s="96"/>
      <c r="E13" s="96"/>
      <c r="F13" s="96"/>
      <c r="G13" s="96"/>
    </row>
    <row r="14" ht="15.75" thickBot="1"/>
    <row r="15" spans="2:7" ht="30.75" thickBot="1">
      <c r="B15" s="32" t="s">
        <v>16</v>
      </c>
      <c r="C15" s="27" t="s">
        <v>17</v>
      </c>
      <c r="D15" s="27" t="s">
        <v>11</v>
      </c>
      <c r="E15" s="27" t="s">
        <v>10</v>
      </c>
      <c r="F15" s="27" t="s">
        <v>53</v>
      </c>
      <c r="G15" s="28" t="s">
        <v>54</v>
      </c>
    </row>
    <row r="16" spans="2:9" ht="18" customHeight="1" thickBot="1">
      <c r="B16" s="41" t="s">
        <v>0</v>
      </c>
      <c r="C16" s="114" t="str">
        <f>'Quadro de quantidades'!C17:F17</f>
        <v>TERRAPLENAGEM</v>
      </c>
      <c r="D16" s="114"/>
      <c r="E16" s="114"/>
      <c r="F16" s="114"/>
      <c r="G16" s="26">
        <f>'Quadro de quantidades'!G17</f>
        <v>72473.75099999999</v>
      </c>
      <c r="I16" s="12">
        <f>SUM(I17:I23)</f>
        <v>565913.645</v>
      </c>
    </row>
    <row r="17" spans="2:9" ht="15" customHeight="1" hidden="1">
      <c r="B17" s="39" t="s">
        <v>21</v>
      </c>
      <c r="C17" s="40" t="s">
        <v>57</v>
      </c>
      <c r="D17" s="29" t="s">
        <v>24</v>
      </c>
      <c r="E17" s="30" t="s">
        <v>114</v>
      </c>
      <c r="F17" s="7">
        <f>0.7*H17</f>
        <v>0.46199999999999997</v>
      </c>
      <c r="G17" s="22">
        <f>F17*E17</f>
        <v>8704.08</v>
      </c>
      <c r="H17">
        <v>0.66</v>
      </c>
      <c r="I17" s="9">
        <f>H17*E17</f>
        <v>12434.400000000001</v>
      </c>
    </row>
    <row r="18" spans="2:9" ht="15" customHeight="1" hidden="1">
      <c r="B18" s="21" t="s">
        <v>115</v>
      </c>
      <c r="C18" s="18" t="s">
        <v>116</v>
      </c>
      <c r="D18" s="19" t="s">
        <v>25</v>
      </c>
      <c r="E18" s="20" t="s">
        <v>117</v>
      </c>
      <c r="F18" s="6">
        <f aca="true" t="shared" si="0" ref="F18:F23">0.7*H18</f>
        <v>6.313999999999999</v>
      </c>
      <c r="G18" s="9">
        <f aca="true" t="shared" si="1" ref="G18:G23">F18*E18</f>
        <v>27952.077999999998</v>
      </c>
      <c r="H18">
        <v>9.02</v>
      </c>
      <c r="I18" s="9">
        <f aca="true" t="shared" si="2" ref="I18:I23">H18*E18</f>
        <v>39931.54</v>
      </c>
    </row>
    <row r="19" spans="2:9" ht="15" customHeight="1" hidden="1">
      <c r="B19" s="21" t="s">
        <v>118</v>
      </c>
      <c r="C19" s="18" t="s">
        <v>119</v>
      </c>
      <c r="D19" s="19" t="s">
        <v>25</v>
      </c>
      <c r="E19" s="20" t="s">
        <v>120</v>
      </c>
      <c r="F19" s="6">
        <f t="shared" si="0"/>
        <v>6.699</v>
      </c>
      <c r="G19" s="9">
        <f t="shared" si="1"/>
        <v>194790.1725</v>
      </c>
      <c r="H19">
        <v>9.57</v>
      </c>
      <c r="I19" s="9">
        <f t="shared" si="2"/>
        <v>278271.675</v>
      </c>
    </row>
    <row r="20" spans="2:9" ht="15" customHeight="1" hidden="1">
      <c r="B20" s="21" t="s">
        <v>121</v>
      </c>
      <c r="C20" s="18" t="s">
        <v>122</v>
      </c>
      <c r="D20" s="19" t="s">
        <v>25</v>
      </c>
      <c r="E20" s="20" t="s">
        <v>123</v>
      </c>
      <c r="F20" s="6">
        <f t="shared" si="0"/>
        <v>15.757</v>
      </c>
      <c r="G20" s="9">
        <f t="shared" si="1"/>
        <v>4727.099999999999</v>
      </c>
      <c r="H20">
        <v>22.51</v>
      </c>
      <c r="I20" s="9">
        <f t="shared" si="2"/>
        <v>6753.000000000001</v>
      </c>
    </row>
    <row r="21" spans="2:9" ht="15" customHeight="1" hidden="1">
      <c r="B21" s="21">
        <v>50140</v>
      </c>
      <c r="C21" s="18" t="s">
        <v>124</v>
      </c>
      <c r="D21" s="19" t="s">
        <v>25</v>
      </c>
      <c r="E21" s="20">
        <v>12828.5</v>
      </c>
      <c r="F21" s="6">
        <f t="shared" si="0"/>
        <v>8.498</v>
      </c>
      <c r="G21" s="9">
        <f t="shared" si="1"/>
        <v>109016.593</v>
      </c>
      <c r="H21">
        <v>12.14</v>
      </c>
      <c r="I21" s="9">
        <f t="shared" si="2"/>
        <v>155737.99000000002</v>
      </c>
    </row>
    <row r="22" spans="2:9" ht="15" customHeight="1" hidden="1">
      <c r="B22" s="21" t="s">
        <v>22</v>
      </c>
      <c r="C22" s="18" t="s">
        <v>23</v>
      </c>
      <c r="D22" s="19" t="s">
        <v>25</v>
      </c>
      <c r="E22" s="20" t="s">
        <v>125</v>
      </c>
      <c r="F22" s="6">
        <f t="shared" si="0"/>
        <v>9.813999999999998</v>
      </c>
      <c r="G22" s="9">
        <f t="shared" si="1"/>
        <v>36979.151999999995</v>
      </c>
      <c r="H22">
        <v>14.02</v>
      </c>
      <c r="I22" s="9">
        <f t="shared" si="2"/>
        <v>52827.36</v>
      </c>
    </row>
    <row r="23" spans="2:9" ht="15" customHeight="1" hidden="1" thickBot="1">
      <c r="B23" s="21" t="s">
        <v>126</v>
      </c>
      <c r="C23" s="18" t="s">
        <v>127</v>
      </c>
      <c r="D23" s="19" t="s">
        <v>25</v>
      </c>
      <c r="E23" s="20" t="s">
        <v>128</v>
      </c>
      <c r="F23" s="6">
        <f t="shared" si="0"/>
        <v>87.86399999999999</v>
      </c>
      <c r="G23" s="9">
        <f t="shared" si="1"/>
        <v>13970.375999999998</v>
      </c>
      <c r="H23">
        <v>125.52</v>
      </c>
      <c r="I23" s="9">
        <f t="shared" si="2"/>
        <v>19957.68</v>
      </c>
    </row>
    <row r="24" spans="2:9" ht="18" customHeight="1" thickBot="1">
      <c r="B24" s="41" t="s">
        <v>19</v>
      </c>
      <c r="C24" s="114" t="str">
        <f>'Quadro de quantidades'!C29:F29</f>
        <v>PAVIMENTAÇÃO</v>
      </c>
      <c r="D24" s="114"/>
      <c r="E24" s="114"/>
      <c r="F24" s="114"/>
      <c r="G24" s="26">
        <f>'Quadro de quantidades'!G29</f>
        <v>378441.126</v>
      </c>
      <c r="I24" s="8">
        <f>SUM(I25:I31)</f>
        <v>42531.42</v>
      </c>
    </row>
    <row r="25" spans="2:9" ht="15" customHeight="1" hidden="1">
      <c r="B25" s="21" t="s">
        <v>58</v>
      </c>
      <c r="C25" s="18" t="s">
        <v>129</v>
      </c>
      <c r="D25" s="19" t="s">
        <v>28</v>
      </c>
      <c r="E25" s="20" t="s">
        <v>130</v>
      </c>
      <c r="F25" s="6">
        <f>H25*0.7</f>
        <v>161.028</v>
      </c>
      <c r="G25" s="9">
        <f>F25*E25</f>
        <v>12882.24</v>
      </c>
      <c r="H25">
        <v>230.04</v>
      </c>
      <c r="I25" s="9">
        <f>H25*E25</f>
        <v>18403.2</v>
      </c>
    </row>
    <row r="26" spans="2:9" ht="15" customHeight="1" hidden="1">
      <c r="B26" s="21" t="s">
        <v>60</v>
      </c>
      <c r="C26" s="18" t="s">
        <v>131</v>
      </c>
      <c r="D26" s="19" t="s">
        <v>28</v>
      </c>
      <c r="E26" s="20" t="s">
        <v>59</v>
      </c>
      <c r="F26" s="6">
        <f aca="true" t="shared" si="3" ref="F26:F31">H26*0.7</f>
        <v>655.179</v>
      </c>
      <c r="G26" s="9">
        <f aca="true" t="shared" si="4" ref="G26:G31">F26*E26</f>
        <v>6551.79</v>
      </c>
      <c r="H26">
        <v>935.97</v>
      </c>
      <c r="I26" s="9">
        <f aca="true" t="shared" si="5" ref="I26:I31">H26*E26</f>
        <v>9359.7</v>
      </c>
    </row>
    <row r="27" spans="2:9" ht="15" customHeight="1" hidden="1">
      <c r="B27" s="21" t="s">
        <v>132</v>
      </c>
      <c r="C27" s="18" t="s">
        <v>133</v>
      </c>
      <c r="D27" s="19" t="s">
        <v>29</v>
      </c>
      <c r="E27" s="20" t="s">
        <v>66</v>
      </c>
      <c r="F27" s="6">
        <f t="shared" si="3"/>
        <v>1707.713</v>
      </c>
      <c r="G27" s="9">
        <f t="shared" si="4"/>
        <v>3415.426</v>
      </c>
      <c r="H27">
        <v>2439.59</v>
      </c>
      <c r="I27" s="9">
        <f t="shared" si="5"/>
        <v>4879.18</v>
      </c>
    </row>
    <row r="28" spans="2:9" ht="15" customHeight="1" hidden="1">
      <c r="B28" s="21" t="s">
        <v>61</v>
      </c>
      <c r="C28" s="18" t="s">
        <v>63</v>
      </c>
      <c r="D28" s="19" t="s">
        <v>28</v>
      </c>
      <c r="E28" s="20" t="s">
        <v>134</v>
      </c>
      <c r="F28" s="6">
        <f t="shared" si="3"/>
        <v>11.864999999999998</v>
      </c>
      <c r="G28" s="9">
        <f t="shared" si="4"/>
        <v>213.56999999999996</v>
      </c>
      <c r="H28">
        <v>16.95</v>
      </c>
      <c r="I28" s="9">
        <f t="shared" si="5"/>
        <v>305.09999999999997</v>
      </c>
    </row>
    <row r="29" spans="2:9" ht="15" customHeight="1" hidden="1">
      <c r="B29" s="21" t="s">
        <v>26</v>
      </c>
      <c r="C29" s="18" t="s">
        <v>64</v>
      </c>
      <c r="D29" s="19" t="s">
        <v>28</v>
      </c>
      <c r="E29" s="20" t="s">
        <v>69</v>
      </c>
      <c r="F29" s="6">
        <f t="shared" si="3"/>
        <v>16.184</v>
      </c>
      <c r="G29" s="9">
        <f t="shared" si="4"/>
        <v>1472.7440000000001</v>
      </c>
      <c r="H29">
        <v>23.12</v>
      </c>
      <c r="I29" s="9">
        <f t="shared" si="5"/>
        <v>2103.92</v>
      </c>
    </row>
    <row r="30" spans="2:9" ht="15" customHeight="1" hidden="1">
      <c r="B30" s="21" t="s">
        <v>27</v>
      </c>
      <c r="C30" s="18" t="str">
        <f>'Quadro de quantidades'!C46:F46</f>
        <v>SINALIZAÇÃO</v>
      </c>
      <c r="D30" s="19" t="s">
        <v>28</v>
      </c>
      <c r="E30" s="20" t="s">
        <v>135</v>
      </c>
      <c r="F30" s="6">
        <f t="shared" si="3"/>
        <v>21.580999999999996</v>
      </c>
      <c r="G30" s="9">
        <f t="shared" si="4"/>
        <v>1812.8039999999996</v>
      </c>
      <c r="H30">
        <v>30.83</v>
      </c>
      <c r="I30" s="9">
        <f t="shared" si="5"/>
        <v>2589.72</v>
      </c>
    </row>
    <row r="31" spans="2:9" ht="15" customHeight="1" hidden="1" thickBot="1">
      <c r="B31" s="21" t="s">
        <v>48</v>
      </c>
      <c r="C31" s="18" t="s">
        <v>136</v>
      </c>
      <c r="D31" s="19" t="s">
        <v>28</v>
      </c>
      <c r="E31" s="20" t="s">
        <v>137</v>
      </c>
      <c r="F31" s="6">
        <f t="shared" si="3"/>
        <v>36.035999999999994</v>
      </c>
      <c r="G31" s="9">
        <f t="shared" si="4"/>
        <v>3423.4199999999996</v>
      </c>
      <c r="H31">
        <v>51.48</v>
      </c>
      <c r="I31" s="9">
        <f t="shared" si="5"/>
        <v>4890.599999999999</v>
      </c>
    </row>
    <row r="32" spans="2:9" ht="15.75" thickBot="1">
      <c r="B32" s="41" t="s">
        <v>20</v>
      </c>
      <c r="C32" s="114" t="str">
        <f>'Quadro de quantidades'!C31:F31</f>
        <v>DRENAGEM E OBRAS DE ARTE CORRENTES</v>
      </c>
      <c r="D32" s="114"/>
      <c r="E32" s="114"/>
      <c r="F32" s="114"/>
      <c r="G32" s="26">
        <f>'Quadro de quantidades'!G31</f>
        <v>123126.43196</v>
      </c>
      <c r="I32" s="11">
        <f>SUM(I33:I37)</f>
        <v>22153.640000000003</v>
      </c>
    </row>
    <row r="33" spans="2:9" ht="15.75" hidden="1" thickBot="1">
      <c r="B33" s="21" t="s">
        <v>71</v>
      </c>
      <c r="C33" s="18" t="s">
        <v>74</v>
      </c>
      <c r="D33" s="19" t="s">
        <v>29</v>
      </c>
      <c r="E33" s="20" t="s">
        <v>138</v>
      </c>
      <c r="F33" s="6">
        <f>0.7*H33</f>
        <v>139.76899999999998</v>
      </c>
      <c r="G33" s="9">
        <f>F33*E33</f>
        <v>6429.373999999999</v>
      </c>
      <c r="H33">
        <v>199.67</v>
      </c>
      <c r="I33" s="9">
        <f>H33*E33</f>
        <v>9184.82</v>
      </c>
    </row>
    <row r="34" spans="2:9" ht="15.75" hidden="1" thickBot="1">
      <c r="B34" s="21" t="s">
        <v>72</v>
      </c>
      <c r="C34" s="18" t="s">
        <v>75</v>
      </c>
      <c r="D34" s="19" t="s">
        <v>29</v>
      </c>
      <c r="E34" s="20" t="s">
        <v>70</v>
      </c>
      <c r="F34" s="6">
        <f>0.7*H34</f>
        <v>450.702</v>
      </c>
      <c r="G34" s="9">
        <f>F34*E34</f>
        <v>6309.8279999999995</v>
      </c>
      <c r="H34">
        <v>643.86</v>
      </c>
      <c r="I34" s="9">
        <f>H34*E34</f>
        <v>9014.04</v>
      </c>
    </row>
    <row r="35" spans="2:9" ht="15.75" hidden="1" thickBot="1">
      <c r="B35" s="21" t="s">
        <v>73</v>
      </c>
      <c r="C35" s="18" t="s">
        <v>76</v>
      </c>
      <c r="D35" s="19" t="s">
        <v>29</v>
      </c>
      <c r="E35" s="20" t="s">
        <v>68</v>
      </c>
      <c r="F35" s="6">
        <f>0.7*H35</f>
        <v>143.164</v>
      </c>
      <c r="G35" s="9">
        <f>F35*E35</f>
        <v>572.656</v>
      </c>
      <c r="H35">
        <v>204.52</v>
      </c>
      <c r="I35" s="9">
        <f>H35*E35</f>
        <v>818.08</v>
      </c>
    </row>
    <row r="36" spans="2:9" ht="15.75" hidden="1" thickBot="1">
      <c r="B36" s="21" t="s">
        <v>139</v>
      </c>
      <c r="C36" s="18" t="s">
        <v>140</v>
      </c>
      <c r="D36" s="19" t="s">
        <v>29</v>
      </c>
      <c r="E36" s="20" t="s">
        <v>141</v>
      </c>
      <c r="F36" s="6">
        <f>0.7*H36</f>
        <v>41.867</v>
      </c>
      <c r="G36" s="9">
        <f>F36*E36</f>
        <v>1172.2759999999998</v>
      </c>
      <c r="H36">
        <v>59.81</v>
      </c>
      <c r="I36" s="9">
        <f>H36*E36</f>
        <v>1674.68</v>
      </c>
    </row>
    <row r="37" spans="2:9" ht="15.75" hidden="1" thickBot="1">
      <c r="B37" s="21" t="s">
        <v>142</v>
      </c>
      <c r="C37" s="18" t="s">
        <v>143</v>
      </c>
      <c r="D37" s="19" t="s">
        <v>29</v>
      </c>
      <c r="E37" s="20" t="s">
        <v>70</v>
      </c>
      <c r="F37" s="6">
        <f>0.7*H37</f>
        <v>73.101</v>
      </c>
      <c r="G37" s="9">
        <f>F37*E37</f>
        <v>1023.414</v>
      </c>
      <c r="H37">
        <v>104.43</v>
      </c>
      <c r="I37" s="10">
        <f>H37*E37</f>
        <v>1462.02</v>
      </c>
    </row>
    <row r="38" spans="2:9" ht="15.75" thickBot="1">
      <c r="B38" s="41" t="s">
        <v>2</v>
      </c>
      <c r="C38" s="114" t="str">
        <f>'Quadro de quantidades'!C46:F46</f>
        <v>SINALIZAÇÃO</v>
      </c>
      <c r="D38" s="114"/>
      <c r="E38" s="114"/>
      <c r="F38" s="114"/>
      <c r="G38" s="26">
        <f>'Quadro de quantidades'!G46</f>
        <v>5387.500999999999</v>
      </c>
      <c r="I38" s="11">
        <f>SUM(I39:I42)</f>
        <v>285927.94</v>
      </c>
    </row>
    <row r="39" spans="2:9" ht="15.75" hidden="1" thickBot="1">
      <c r="B39" s="21" t="s">
        <v>78</v>
      </c>
      <c r="C39" s="25" t="s">
        <v>80</v>
      </c>
      <c r="D39" s="19" t="s">
        <v>28</v>
      </c>
      <c r="E39" s="20" t="s">
        <v>144</v>
      </c>
      <c r="F39" s="6">
        <f>0.7*H39</f>
        <v>8.897</v>
      </c>
      <c r="G39" s="9">
        <f>E39*F39</f>
        <v>66336.032</v>
      </c>
      <c r="H39">
        <v>12.71</v>
      </c>
      <c r="I39" s="9">
        <f>H39*E39</f>
        <v>94765.76000000001</v>
      </c>
    </row>
    <row r="40" spans="2:9" ht="15.75" hidden="1" thickBot="1">
      <c r="B40" s="21" t="s">
        <v>145</v>
      </c>
      <c r="C40" s="25" t="s">
        <v>146</v>
      </c>
      <c r="D40" s="19" t="s">
        <v>29</v>
      </c>
      <c r="E40" s="20" t="s">
        <v>147</v>
      </c>
      <c r="F40" s="6">
        <f>0.7*H40</f>
        <v>754.9359999999999</v>
      </c>
      <c r="G40" s="9">
        <f>E40*F40</f>
        <v>754.9359999999999</v>
      </c>
      <c r="H40">
        <v>1078.48</v>
      </c>
      <c r="I40" s="9">
        <f>H40*E40</f>
        <v>1078.48</v>
      </c>
    </row>
    <row r="41" spans="2:9" ht="15.75" hidden="1" thickBot="1">
      <c r="B41" s="21" t="s">
        <v>30</v>
      </c>
      <c r="C41" s="25" t="s">
        <v>8</v>
      </c>
      <c r="D41" s="19" t="s">
        <v>24</v>
      </c>
      <c r="E41" s="20" t="s">
        <v>148</v>
      </c>
      <c r="F41" s="6">
        <f>0.7*H41</f>
        <v>7.055999999999999</v>
      </c>
      <c r="G41" s="9">
        <f>E41*F41</f>
        <v>131347.43999999997</v>
      </c>
      <c r="H41">
        <v>10.08</v>
      </c>
      <c r="I41" s="9">
        <f>H41*E41</f>
        <v>187639.2</v>
      </c>
    </row>
    <row r="42" spans="2:9" ht="15.75" hidden="1" thickBot="1">
      <c r="B42" s="21" t="s">
        <v>79</v>
      </c>
      <c r="C42" s="25" t="s">
        <v>81</v>
      </c>
      <c r="D42" s="19" t="s">
        <v>29</v>
      </c>
      <c r="E42" s="20" t="s">
        <v>66</v>
      </c>
      <c r="F42" s="6">
        <f>0.7*H42</f>
        <v>855.5749999999999</v>
      </c>
      <c r="G42" s="9">
        <f>E42*F42</f>
        <v>1711.1499999999999</v>
      </c>
      <c r="H42">
        <v>1222.25</v>
      </c>
      <c r="I42" s="16">
        <f>H42*E42</f>
        <v>2444.5</v>
      </c>
    </row>
    <row r="43" spans="2:9" ht="15.75" thickBot="1">
      <c r="B43" s="41" t="s">
        <v>4</v>
      </c>
      <c r="C43" s="114" t="str">
        <f>'Quadro de quantidades'!C48:F48</f>
        <v>OBRAS COMPLEMENTARES</v>
      </c>
      <c r="D43" s="114"/>
      <c r="E43" s="114"/>
      <c r="F43" s="114"/>
      <c r="G43" s="26">
        <f>'Quadro de quantidades'!G48</f>
        <v>45946.219</v>
      </c>
      <c r="I43" s="11">
        <f>I44+I45</f>
        <v>11158.49</v>
      </c>
    </row>
    <row r="44" spans="2:9" ht="15" hidden="1">
      <c r="B44" s="21" t="s">
        <v>149</v>
      </c>
      <c r="C44" s="25" t="s">
        <v>150</v>
      </c>
      <c r="D44" s="19" t="s">
        <v>28</v>
      </c>
      <c r="E44" s="20" t="s">
        <v>151</v>
      </c>
      <c r="F44" s="6">
        <f>0.7*H44</f>
        <v>153.41899999999998</v>
      </c>
      <c r="G44" s="9">
        <f>F44*E44</f>
        <v>5676.503</v>
      </c>
      <c r="H44">
        <v>219.17</v>
      </c>
      <c r="I44" s="9">
        <f>H44*E44</f>
        <v>8109.29</v>
      </c>
    </row>
    <row r="45" spans="2:9" ht="15.75" hidden="1" thickBot="1">
      <c r="B45" s="21" t="s">
        <v>82</v>
      </c>
      <c r="C45" s="25" t="s">
        <v>83</v>
      </c>
      <c r="D45" s="19" t="s">
        <v>28</v>
      </c>
      <c r="E45" s="20" t="s">
        <v>152</v>
      </c>
      <c r="F45" s="6">
        <f>0.7*H45</f>
        <v>71.148</v>
      </c>
      <c r="G45" s="9">
        <f>E45*F45</f>
        <v>2134.44</v>
      </c>
      <c r="H45">
        <v>101.64</v>
      </c>
      <c r="I45" s="10">
        <f>H45*E45</f>
        <v>3049.2</v>
      </c>
    </row>
    <row r="46" spans="2:9" ht="15.75" thickBot="1">
      <c r="B46" s="41" t="s">
        <v>6</v>
      </c>
      <c r="C46" s="114" t="str">
        <f>'Quadro de quantidades'!C53:F53</f>
        <v>MICROBACIAS</v>
      </c>
      <c r="D46" s="114"/>
      <c r="E46" s="114"/>
      <c r="F46" s="114"/>
      <c r="G46" s="26">
        <f>'Quadro de quantidades'!G53</f>
        <v>92790.54827999999</v>
      </c>
      <c r="I46" s="17">
        <f>I47+I48</f>
        <v>1352.5990000000002</v>
      </c>
    </row>
    <row r="47" spans="2:9" ht="15.75" hidden="1" thickBot="1">
      <c r="B47" s="21" t="s">
        <v>85</v>
      </c>
      <c r="C47" s="18" t="s">
        <v>87</v>
      </c>
      <c r="D47" s="19" t="s">
        <v>25</v>
      </c>
      <c r="E47" s="20" t="s">
        <v>153</v>
      </c>
      <c r="F47" s="6">
        <f>H47*0.7</f>
        <v>28.77</v>
      </c>
      <c r="G47" s="9">
        <f>F47*E47</f>
        <v>549.2193</v>
      </c>
      <c r="H47">
        <v>41.1</v>
      </c>
      <c r="I47" s="22">
        <f>H47*E47</f>
        <v>784.599</v>
      </c>
    </row>
    <row r="48" spans="2:9" ht="15.75" hidden="1" thickBot="1">
      <c r="B48" s="21" t="s">
        <v>86</v>
      </c>
      <c r="C48" s="18" t="s">
        <v>88</v>
      </c>
      <c r="D48" s="19" t="s">
        <v>28</v>
      </c>
      <c r="E48" s="20" t="s">
        <v>154</v>
      </c>
      <c r="F48" s="6">
        <f>H48*0.7</f>
        <v>0.9939999999999999</v>
      </c>
      <c r="G48" s="9">
        <f>F48*E48</f>
        <v>397.59999999999997</v>
      </c>
      <c r="H48">
        <v>1.42</v>
      </c>
      <c r="I48" s="22">
        <f>H48*E48</f>
        <v>568</v>
      </c>
    </row>
    <row r="49" spans="2:9" ht="15.75" thickBot="1">
      <c r="B49" s="41" t="s">
        <v>84</v>
      </c>
      <c r="C49" s="114" t="str">
        <f>'Quadro de quantidades'!C72:F72</f>
        <v>MOBILIZAÇÃO E DESMOBILIZAÇÃO (2%)</v>
      </c>
      <c r="D49" s="114"/>
      <c r="E49" s="114"/>
      <c r="F49" s="114"/>
      <c r="G49" s="26">
        <f>'Quadro de quantidades'!G72</f>
        <v>14363.311944800002</v>
      </c>
      <c r="I49" s="8">
        <f>SUM(I50:I74)</f>
        <v>1159043.7702</v>
      </c>
    </row>
    <row r="50" spans="2:9" ht="15" customHeight="1" hidden="1">
      <c r="B50" s="21" t="s">
        <v>32</v>
      </c>
      <c r="C50" s="18" t="s">
        <v>99</v>
      </c>
      <c r="D50" s="19" t="s">
        <v>25</v>
      </c>
      <c r="E50" s="20" t="s">
        <v>155</v>
      </c>
      <c r="F50" s="6">
        <f>0.7*H50</f>
        <v>0.875</v>
      </c>
      <c r="G50" s="9">
        <f>F50*E50</f>
        <v>6967.625</v>
      </c>
      <c r="H50">
        <v>1.25</v>
      </c>
      <c r="I50" s="9">
        <f>H50*E50</f>
        <v>9953.75</v>
      </c>
    </row>
    <row r="51" spans="2:9" ht="15" customHeight="1" hidden="1">
      <c r="B51" s="21" t="s">
        <v>89</v>
      </c>
      <c r="C51" s="18" t="s">
        <v>100</v>
      </c>
      <c r="D51" s="19" t="s">
        <v>24</v>
      </c>
      <c r="E51" s="20" t="s">
        <v>156</v>
      </c>
      <c r="F51" s="6">
        <f aca="true" t="shared" si="6" ref="F51:F74">0.7*H51</f>
        <v>0.11199999999999999</v>
      </c>
      <c r="G51" s="9">
        <f aca="true" t="shared" si="7" ref="G51:G74">F51*E51</f>
        <v>12473.999999999998</v>
      </c>
      <c r="H51">
        <v>0.16</v>
      </c>
      <c r="I51" s="9">
        <f aca="true" t="shared" si="8" ref="I51:I74">H51*E51</f>
        <v>17820</v>
      </c>
    </row>
    <row r="52" spans="2:9" ht="15" customHeight="1" hidden="1">
      <c r="B52" s="21" t="s">
        <v>33</v>
      </c>
      <c r="C52" s="18" t="s">
        <v>101</v>
      </c>
      <c r="D52" s="19" t="s">
        <v>25</v>
      </c>
      <c r="E52" s="20" t="s">
        <v>157</v>
      </c>
      <c r="F52" s="6">
        <f t="shared" si="6"/>
        <v>129.024</v>
      </c>
      <c r="G52" s="9">
        <f t="shared" si="7"/>
        <v>29760.67584</v>
      </c>
      <c r="H52">
        <v>184.32</v>
      </c>
      <c r="I52" s="9">
        <f t="shared" si="8"/>
        <v>42515.2512</v>
      </c>
    </row>
    <row r="53" spans="2:9" ht="15" customHeight="1" hidden="1">
      <c r="B53" s="21" t="s">
        <v>90</v>
      </c>
      <c r="C53" s="18" t="s">
        <v>158</v>
      </c>
      <c r="D53" s="19" t="s">
        <v>28</v>
      </c>
      <c r="E53" s="20" t="s">
        <v>159</v>
      </c>
      <c r="F53" s="6">
        <f t="shared" si="6"/>
        <v>12.851999999999999</v>
      </c>
      <c r="G53" s="9">
        <f t="shared" si="7"/>
        <v>13417.488</v>
      </c>
      <c r="H53">
        <v>18.36</v>
      </c>
      <c r="I53" s="9">
        <f t="shared" si="8"/>
        <v>19167.84</v>
      </c>
    </row>
    <row r="54" spans="2:9" ht="15" customHeight="1" hidden="1">
      <c r="B54" s="21" t="s">
        <v>91</v>
      </c>
      <c r="C54" s="18" t="s">
        <v>160</v>
      </c>
      <c r="D54" s="19" t="s">
        <v>29</v>
      </c>
      <c r="E54" s="20" t="s">
        <v>161</v>
      </c>
      <c r="F54" s="6">
        <f t="shared" si="6"/>
        <v>0.259</v>
      </c>
      <c r="G54" s="9">
        <f t="shared" si="7"/>
        <v>1351.98</v>
      </c>
      <c r="H54">
        <v>0.37</v>
      </c>
      <c r="I54" s="9">
        <f t="shared" si="8"/>
        <v>1931.3999999999999</v>
      </c>
    </row>
    <row r="55" spans="2:9" ht="15" customHeight="1" hidden="1">
      <c r="B55" s="21" t="s">
        <v>92</v>
      </c>
      <c r="C55" s="18" t="str">
        <f>'Quadro de quantidades'!C72:F72</f>
        <v>MOBILIZAÇÃO E DESMOBILIZAÇÃO (2%)</v>
      </c>
      <c r="D55" s="19" t="s">
        <v>25</v>
      </c>
      <c r="E55" s="20" t="s">
        <v>162</v>
      </c>
      <c r="F55" s="6">
        <f t="shared" si="6"/>
        <v>10.85</v>
      </c>
      <c r="G55" s="9">
        <f t="shared" si="7"/>
        <v>12254.3155</v>
      </c>
      <c r="H55">
        <v>15.5</v>
      </c>
      <c r="I55" s="9">
        <f t="shared" si="8"/>
        <v>17506.165</v>
      </c>
    </row>
    <row r="56" spans="2:9" ht="15" customHeight="1" hidden="1">
      <c r="B56" s="21" t="s">
        <v>93</v>
      </c>
      <c r="C56" s="18" t="s">
        <v>102</v>
      </c>
      <c r="D56" s="19" t="s">
        <v>25</v>
      </c>
      <c r="E56" s="20" t="s">
        <v>163</v>
      </c>
      <c r="F56" s="6">
        <f t="shared" si="6"/>
        <v>31.457999999999995</v>
      </c>
      <c r="G56" s="9">
        <f t="shared" si="7"/>
        <v>525545.2124999999</v>
      </c>
      <c r="H56">
        <v>44.94</v>
      </c>
      <c r="I56" s="9">
        <f t="shared" si="8"/>
        <v>750778.875</v>
      </c>
    </row>
    <row r="57" spans="2:9" ht="15" customHeight="1" hidden="1">
      <c r="B57" s="21" t="s">
        <v>34</v>
      </c>
      <c r="C57" s="18" t="s">
        <v>103</v>
      </c>
      <c r="D57" s="19" t="s">
        <v>24</v>
      </c>
      <c r="E57" s="20" t="s">
        <v>164</v>
      </c>
      <c r="F57" s="6">
        <f t="shared" si="6"/>
        <v>0.294</v>
      </c>
      <c r="G57" s="9">
        <f t="shared" si="7"/>
        <v>9529.716</v>
      </c>
      <c r="H57">
        <v>0.42</v>
      </c>
      <c r="I57" s="9">
        <f t="shared" si="8"/>
        <v>13613.88</v>
      </c>
    </row>
    <row r="58" spans="2:9" ht="15" customHeight="1" hidden="1">
      <c r="B58" s="21" t="s">
        <v>35</v>
      </c>
      <c r="C58" s="18" t="s">
        <v>52</v>
      </c>
      <c r="D58" s="19" t="s">
        <v>25</v>
      </c>
      <c r="E58" s="20" t="s">
        <v>165</v>
      </c>
      <c r="F58" s="6">
        <f t="shared" si="6"/>
        <v>9.764999999999999</v>
      </c>
      <c r="G58" s="9">
        <f t="shared" si="7"/>
        <v>16629.990299999998</v>
      </c>
      <c r="H58">
        <v>13.95</v>
      </c>
      <c r="I58" s="9">
        <f t="shared" si="8"/>
        <v>23757.128999999997</v>
      </c>
    </row>
    <row r="59" spans="2:9" ht="15" customHeight="1" hidden="1">
      <c r="B59" s="21" t="s">
        <v>36</v>
      </c>
      <c r="C59" s="18" t="s">
        <v>166</v>
      </c>
      <c r="D59" s="19" t="s">
        <v>47</v>
      </c>
      <c r="E59" s="20" t="s">
        <v>167</v>
      </c>
      <c r="F59" s="6">
        <f t="shared" si="6"/>
        <v>61.278</v>
      </c>
      <c r="G59" s="9">
        <f t="shared" si="7"/>
        <v>4412.016</v>
      </c>
      <c r="H59">
        <v>87.54</v>
      </c>
      <c r="I59" s="9">
        <f t="shared" si="8"/>
        <v>6302.88</v>
      </c>
    </row>
    <row r="60" spans="2:9" ht="15" customHeight="1" hidden="1">
      <c r="B60" s="21" t="s">
        <v>37</v>
      </c>
      <c r="C60" s="18" t="s">
        <v>168</v>
      </c>
      <c r="D60" s="19" t="s">
        <v>47</v>
      </c>
      <c r="E60" s="20" t="s">
        <v>67</v>
      </c>
      <c r="F60" s="6">
        <f t="shared" si="6"/>
        <v>77.40599999999999</v>
      </c>
      <c r="G60" s="9">
        <f t="shared" si="7"/>
        <v>928.8719999999998</v>
      </c>
      <c r="H60">
        <v>110.58</v>
      </c>
      <c r="I60" s="9">
        <f t="shared" si="8"/>
        <v>1326.96</v>
      </c>
    </row>
    <row r="61" spans="2:9" ht="15" customHeight="1" hidden="1">
      <c r="B61" s="21" t="s">
        <v>94</v>
      </c>
      <c r="C61" s="18" t="s">
        <v>169</v>
      </c>
      <c r="D61" s="19" t="s">
        <v>47</v>
      </c>
      <c r="E61" s="20" t="s">
        <v>31</v>
      </c>
      <c r="F61" s="6">
        <v>96.751</v>
      </c>
      <c r="G61" s="9">
        <f t="shared" si="7"/>
        <v>290.25300000000004</v>
      </c>
      <c r="H61">
        <v>138.23</v>
      </c>
      <c r="I61" s="9">
        <f t="shared" si="8"/>
        <v>414.68999999999994</v>
      </c>
    </row>
    <row r="62" spans="2:9" ht="15" customHeight="1" hidden="1">
      <c r="B62" s="21" t="s">
        <v>38</v>
      </c>
      <c r="C62" s="18" t="s">
        <v>104</v>
      </c>
      <c r="D62" s="19" t="s">
        <v>47</v>
      </c>
      <c r="E62" s="20" t="s">
        <v>170</v>
      </c>
      <c r="F62" s="6">
        <f t="shared" si="6"/>
        <v>382.42400000000004</v>
      </c>
      <c r="G62" s="9">
        <f t="shared" si="7"/>
        <v>40919.368</v>
      </c>
      <c r="H62">
        <v>546.32</v>
      </c>
      <c r="I62" s="9">
        <f t="shared" si="8"/>
        <v>58456.240000000005</v>
      </c>
    </row>
    <row r="63" spans="2:9" ht="15" customHeight="1" hidden="1">
      <c r="B63" s="37" t="s">
        <v>39</v>
      </c>
      <c r="C63" s="33" t="s">
        <v>105</v>
      </c>
      <c r="D63" s="34" t="s">
        <v>47</v>
      </c>
      <c r="E63" s="35" t="s">
        <v>112</v>
      </c>
      <c r="F63" s="6">
        <f t="shared" si="6"/>
        <v>516.376</v>
      </c>
      <c r="G63" s="9">
        <f t="shared" si="7"/>
        <v>11876.648</v>
      </c>
      <c r="H63">
        <v>737.68</v>
      </c>
      <c r="I63" s="9">
        <f t="shared" si="8"/>
        <v>16966.64</v>
      </c>
    </row>
    <row r="64" spans="2:9" ht="15" hidden="1">
      <c r="B64" s="38" t="s">
        <v>95</v>
      </c>
      <c r="C64" s="33" t="s">
        <v>62</v>
      </c>
      <c r="D64" s="19" t="s">
        <v>47</v>
      </c>
      <c r="E64" s="20" t="s">
        <v>77</v>
      </c>
      <c r="F64" s="6">
        <f t="shared" si="6"/>
        <v>735.2449999999999</v>
      </c>
      <c r="G64" s="9">
        <f t="shared" si="7"/>
        <v>5881.959999999999</v>
      </c>
      <c r="H64">
        <v>1050.35</v>
      </c>
      <c r="I64" s="9">
        <f t="shared" si="8"/>
        <v>8402.8</v>
      </c>
    </row>
    <row r="65" spans="2:9" ht="15" customHeight="1" hidden="1">
      <c r="B65" s="21" t="s">
        <v>96</v>
      </c>
      <c r="C65" s="18" t="s">
        <v>106</v>
      </c>
      <c r="D65" s="19" t="s">
        <v>47</v>
      </c>
      <c r="E65" s="20" t="s">
        <v>68</v>
      </c>
      <c r="F65" s="6">
        <f t="shared" si="6"/>
        <v>1046.241</v>
      </c>
      <c r="G65" s="9">
        <f t="shared" si="7"/>
        <v>4184.964</v>
      </c>
      <c r="H65">
        <v>1494.63</v>
      </c>
      <c r="I65" s="9">
        <f t="shared" si="8"/>
        <v>5978.52</v>
      </c>
    </row>
    <row r="66" spans="2:9" ht="15" hidden="1">
      <c r="B66" s="21" t="s">
        <v>40</v>
      </c>
      <c r="C66" s="36" t="s">
        <v>45</v>
      </c>
      <c r="D66" s="19" t="s">
        <v>47</v>
      </c>
      <c r="E66" s="20" t="s">
        <v>171</v>
      </c>
      <c r="F66" s="6">
        <f t="shared" si="6"/>
        <v>384.55899999999997</v>
      </c>
      <c r="G66" s="9">
        <f t="shared" si="7"/>
        <v>12690.446999999998</v>
      </c>
      <c r="H66">
        <v>549.37</v>
      </c>
      <c r="I66" s="9">
        <f t="shared" si="8"/>
        <v>18129.21</v>
      </c>
    </row>
    <row r="67" spans="2:9" ht="15" customHeight="1" hidden="1">
      <c r="B67" s="21" t="s">
        <v>49</v>
      </c>
      <c r="C67" s="18" t="s">
        <v>50</v>
      </c>
      <c r="D67" s="19" t="s">
        <v>47</v>
      </c>
      <c r="E67" s="20" t="s">
        <v>147</v>
      </c>
      <c r="F67" s="6">
        <f t="shared" si="6"/>
        <v>476.97999999999996</v>
      </c>
      <c r="G67" s="9">
        <f t="shared" si="7"/>
        <v>476.97999999999996</v>
      </c>
      <c r="H67">
        <v>681.4</v>
      </c>
      <c r="I67" s="9">
        <f t="shared" si="8"/>
        <v>681.4</v>
      </c>
    </row>
    <row r="68" spans="2:9" ht="15" customHeight="1" hidden="1">
      <c r="B68" s="21" t="s">
        <v>41</v>
      </c>
      <c r="C68" s="18" t="s">
        <v>107</v>
      </c>
      <c r="D68" s="19" t="s">
        <v>28</v>
      </c>
      <c r="E68" s="35" t="s">
        <v>172</v>
      </c>
      <c r="F68" s="6">
        <f t="shared" si="6"/>
        <v>97.62899999999999</v>
      </c>
      <c r="G68" s="9">
        <f t="shared" si="7"/>
        <v>55941.416999999994</v>
      </c>
      <c r="H68">
        <v>139.47</v>
      </c>
      <c r="I68" s="9">
        <f t="shared" si="8"/>
        <v>79916.31</v>
      </c>
    </row>
    <row r="69" spans="2:9" ht="15" customHeight="1" hidden="1">
      <c r="B69" s="21" t="s">
        <v>42</v>
      </c>
      <c r="C69" s="18" t="s">
        <v>108</v>
      </c>
      <c r="D69" s="19" t="s">
        <v>28</v>
      </c>
      <c r="E69" s="20" t="s">
        <v>173</v>
      </c>
      <c r="F69" s="6">
        <f t="shared" si="6"/>
        <v>182.917</v>
      </c>
      <c r="G69" s="9">
        <f t="shared" si="7"/>
        <v>17742.949</v>
      </c>
      <c r="H69">
        <v>261.31</v>
      </c>
      <c r="I69" s="9">
        <f t="shared" si="8"/>
        <v>25347.07</v>
      </c>
    </row>
    <row r="70" spans="2:9" ht="15" customHeight="1" hidden="1">
      <c r="B70" s="21" t="s">
        <v>97</v>
      </c>
      <c r="C70" s="18" t="s">
        <v>109</v>
      </c>
      <c r="D70" s="19" t="s">
        <v>28</v>
      </c>
      <c r="E70" s="20" t="s">
        <v>174</v>
      </c>
      <c r="F70" s="6">
        <f t="shared" si="6"/>
        <v>245.57399999999998</v>
      </c>
      <c r="G70" s="9">
        <f t="shared" si="7"/>
        <v>8595.09</v>
      </c>
      <c r="H70">
        <v>350.82</v>
      </c>
      <c r="I70" s="9">
        <f t="shared" si="8"/>
        <v>12278.699999999999</v>
      </c>
    </row>
    <row r="71" spans="2:9" ht="15" customHeight="1" hidden="1">
      <c r="B71" s="21" t="s">
        <v>175</v>
      </c>
      <c r="C71" s="18" t="s">
        <v>176</v>
      </c>
      <c r="D71" s="19" t="s">
        <v>28</v>
      </c>
      <c r="E71" s="20" t="s">
        <v>177</v>
      </c>
      <c r="F71" s="6">
        <f t="shared" si="6"/>
        <v>743.722</v>
      </c>
      <c r="G71" s="9">
        <f t="shared" si="7"/>
        <v>12643.274</v>
      </c>
      <c r="H71">
        <v>1062.46</v>
      </c>
      <c r="I71" s="9">
        <f t="shared" si="8"/>
        <v>18061.82</v>
      </c>
    </row>
    <row r="72" spans="2:9" ht="15" customHeight="1" hidden="1">
      <c r="B72" s="21" t="s">
        <v>43</v>
      </c>
      <c r="C72" s="18" t="s">
        <v>46</v>
      </c>
      <c r="D72" s="19" t="s">
        <v>28</v>
      </c>
      <c r="E72" s="20" t="s">
        <v>178</v>
      </c>
      <c r="F72" s="6">
        <f t="shared" si="6"/>
        <v>4.879</v>
      </c>
      <c r="G72" s="9">
        <f t="shared" si="7"/>
        <v>1971.1159999999998</v>
      </c>
      <c r="H72">
        <v>6.97</v>
      </c>
      <c r="I72" s="9">
        <f t="shared" si="8"/>
        <v>2815.88</v>
      </c>
    </row>
    <row r="73" spans="2:9" ht="15" customHeight="1" hidden="1">
      <c r="B73" s="21" t="s">
        <v>44</v>
      </c>
      <c r="C73" s="18" t="s">
        <v>110</v>
      </c>
      <c r="D73" s="19" t="s">
        <v>28</v>
      </c>
      <c r="E73" s="35" t="s">
        <v>179</v>
      </c>
      <c r="F73" s="6">
        <f t="shared" si="6"/>
        <v>0.217</v>
      </c>
      <c r="G73" s="9">
        <f t="shared" si="7"/>
        <v>4752.3</v>
      </c>
      <c r="H73">
        <v>0.31</v>
      </c>
      <c r="I73" s="9">
        <f t="shared" si="8"/>
        <v>6789</v>
      </c>
    </row>
    <row r="74" spans="2:9" ht="15" hidden="1">
      <c r="B74" s="21" t="s">
        <v>98</v>
      </c>
      <c r="C74" s="18" t="s">
        <v>111</v>
      </c>
      <c r="D74" s="19" t="s">
        <v>28</v>
      </c>
      <c r="E74" s="35" t="s">
        <v>51</v>
      </c>
      <c r="F74" s="6">
        <f t="shared" si="6"/>
        <v>5.747</v>
      </c>
      <c r="G74" s="9">
        <f t="shared" si="7"/>
        <v>91.952</v>
      </c>
      <c r="H74">
        <v>8.21</v>
      </c>
      <c r="I74" s="9">
        <f t="shared" si="8"/>
        <v>131.36</v>
      </c>
    </row>
    <row r="75" spans="2:7" ht="15.75" thickBot="1">
      <c r="B75" s="111" t="s">
        <v>55</v>
      </c>
      <c r="C75" s="112"/>
      <c r="D75" s="112"/>
      <c r="E75" s="112"/>
      <c r="F75" s="113"/>
      <c r="G75" s="31">
        <f>'Quadro de quantidades'!G73</f>
        <v>732528.8891848</v>
      </c>
    </row>
    <row r="76" ht="15">
      <c r="B76" s="24" t="s">
        <v>113</v>
      </c>
    </row>
    <row r="77" ht="15" hidden="1">
      <c r="G77" s="23">
        <f>G16+G24+G32+G38+G43+G46+G49</f>
        <v>732528.8891848</v>
      </c>
    </row>
  </sheetData>
  <sheetProtection/>
  <mergeCells count="15">
    <mergeCell ref="B5:G5"/>
    <mergeCell ref="B9:G9"/>
    <mergeCell ref="B13:G13"/>
    <mergeCell ref="C16:F16"/>
    <mergeCell ref="C24:F24"/>
    <mergeCell ref="B11:G11"/>
    <mergeCell ref="B7:E7"/>
    <mergeCell ref="B8:E8"/>
    <mergeCell ref="B10:E10"/>
    <mergeCell ref="B75:F75"/>
    <mergeCell ref="C32:F32"/>
    <mergeCell ref="C38:F38"/>
    <mergeCell ref="C43:F43"/>
    <mergeCell ref="C46:F46"/>
    <mergeCell ref="C49:F49"/>
  </mergeCells>
  <printOptions horizontalCentered="1"/>
  <pageMargins left="0.7086614173228347" right="0.7086614173228347" top="0.7480314960629921" bottom="0.7480314960629921" header="0.31496062992125984" footer="0.31496062992125984"/>
  <pageSetup fitToHeight="6" fitToWidth="1" horizontalDpi="600" verticalDpi="600" orientation="portrait" paperSize="9" scale="99" r:id="rId1"/>
  <headerFooter>
    <oddFooter>&amp;R&amp;P</oddFooter>
  </headerFooter>
  <ignoredErrors>
    <ignoredError sqref="G24:G4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1:D24"/>
  <sheetViews>
    <sheetView zoomScalePageLayoutView="0" workbookViewId="0" topLeftCell="A10">
      <selection activeCell="B9" sqref="B9"/>
    </sheetView>
  </sheetViews>
  <sheetFormatPr defaultColWidth="9.140625" defaultRowHeight="15"/>
  <cols>
    <col min="2" max="2" width="20.7109375" style="0" customWidth="1"/>
    <col min="3" max="3" width="11.7109375" style="0" customWidth="1"/>
    <col min="4" max="4" width="32.421875" style="0" customWidth="1"/>
  </cols>
  <sheetData>
    <row r="1" ht="15">
      <c r="B1" s="5" t="s">
        <v>15</v>
      </c>
    </row>
    <row r="2" ht="15">
      <c r="B2" s="5" t="s">
        <v>14</v>
      </c>
    </row>
    <row r="3" ht="15">
      <c r="B3" s="5" t="s">
        <v>233</v>
      </c>
    </row>
    <row r="5" spans="2:3" ht="15">
      <c r="B5" s="85" t="s">
        <v>12</v>
      </c>
      <c r="C5" s="85"/>
    </row>
    <row r="6" spans="2:3" ht="15">
      <c r="B6" s="42" t="s">
        <v>208</v>
      </c>
      <c r="C6" s="42"/>
    </row>
    <row r="7" spans="2:3" ht="15">
      <c r="B7" s="42" t="s">
        <v>182</v>
      </c>
      <c r="C7" s="42"/>
    </row>
    <row r="8" spans="2:3" ht="15">
      <c r="B8" s="42" t="s">
        <v>13</v>
      </c>
      <c r="C8" s="42"/>
    </row>
    <row r="9" spans="2:3" ht="15">
      <c r="B9" s="42" t="s">
        <v>210</v>
      </c>
      <c r="C9" s="42"/>
    </row>
    <row r="10" spans="2:3" ht="15">
      <c r="B10" s="42" t="s">
        <v>231</v>
      </c>
      <c r="C10" s="42"/>
    </row>
    <row r="11" spans="2:3" ht="15">
      <c r="B11" s="42"/>
      <c r="C11" s="42"/>
    </row>
    <row r="12" spans="3:4" ht="17.25">
      <c r="C12" s="96" t="s">
        <v>209</v>
      </c>
      <c r="D12" s="96"/>
    </row>
    <row r="13" spans="2:3" ht="15">
      <c r="B13" s="4"/>
      <c r="C13" s="3"/>
    </row>
    <row r="14" spans="3:4" ht="15">
      <c r="C14" s="83" t="s">
        <v>226</v>
      </c>
      <c r="D14" s="83"/>
    </row>
    <row r="16" spans="3:4" ht="15">
      <c r="C16" s="89" t="s">
        <v>227</v>
      </c>
      <c r="D16" s="89" t="s">
        <v>228</v>
      </c>
    </row>
    <row r="17" spans="3:4" ht="51">
      <c r="C17" s="86" t="s">
        <v>229</v>
      </c>
      <c r="D17" s="87">
        <f>'Quadro resumo'!G75-'Cronograma de repasses'!D18-'Cronograma de repasses'!D19-'Cronograma de repasses'!D20-'Cronograma de repasses'!D21-'Cronograma de repasses'!D22</f>
        <v>122528.88918479998</v>
      </c>
    </row>
    <row r="18" spans="3:4" ht="15">
      <c r="C18" s="88">
        <v>2</v>
      </c>
      <c r="D18" s="87">
        <v>122000</v>
      </c>
    </row>
    <row r="19" spans="3:4" ht="15">
      <c r="C19" s="88">
        <v>3</v>
      </c>
      <c r="D19" s="87">
        <v>122000</v>
      </c>
    </row>
    <row r="20" spans="3:4" ht="15">
      <c r="C20" s="88">
        <v>4</v>
      </c>
      <c r="D20" s="87">
        <v>122000</v>
      </c>
    </row>
    <row r="21" spans="3:4" ht="15">
      <c r="C21" s="88">
        <v>5</v>
      </c>
      <c r="D21" s="87">
        <v>122000</v>
      </c>
    </row>
    <row r="22" spans="3:4" ht="15">
      <c r="C22" s="88">
        <v>6</v>
      </c>
      <c r="D22" s="87">
        <v>122000</v>
      </c>
    </row>
    <row r="23" spans="3:4" ht="15">
      <c r="C23" s="90" t="s">
        <v>55</v>
      </c>
      <c r="D23" s="91">
        <f>SUM(D17:D22)</f>
        <v>732528.8891848</v>
      </c>
    </row>
    <row r="24" ht="15">
      <c r="C24" s="24" t="s">
        <v>113</v>
      </c>
    </row>
  </sheetData>
  <sheetProtection/>
  <mergeCells count="1">
    <mergeCell ref="C12:D12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Mael</dc:creator>
  <cp:keywords/>
  <dc:description/>
  <cp:lastModifiedBy>Micro</cp:lastModifiedBy>
  <cp:lastPrinted>2015-02-18T18:28:09Z</cp:lastPrinted>
  <dcterms:created xsi:type="dcterms:W3CDTF">2013-06-17T19:15:22Z</dcterms:created>
  <dcterms:modified xsi:type="dcterms:W3CDTF">2015-10-20T13:01:38Z</dcterms:modified>
  <cp:category/>
  <cp:version/>
  <cp:contentType/>
  <cp:contentStatus/>
</cp:coreProperties>
</file>